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krizova\Documents\Materiály ke školení\Manažerské rozhraní\"/>
    </mc:Choice>
  </mc:AlternateContent>
  <xr:revisionPtr revIDLastSave="0" documentId="13_ncr:1_{4C228D9C-7B07-41DC-9E7A-C17F6BE1EF2F}" xr6:coauthVersionLast="34" xr6:coauthVersionMax="34" xr10:uidLastSave="{00000000-0000-0000-0000-000000000000}"/>
  <bookViews>
    <workbookView xWindow="0" yWindow="0" windowWidth="23040" windowHeight="8496" tabRatio="655" xr2:uid="{4B55B683-2C46-4830-A151-1EAA9B5DDBC6}"/>
  </bookViews>
  <sheets>
    <sheet name="Vst.H." sheetId="1" r:id="rId1"/>
    <sheet name="Poh.účtu" sheetId="2" r:id="rId2"/>
    <sheet name="St.skladu" sheetId="4" r:id="rId3"/>
    <sheet name="Saldo" sheetId="5" r:id="rId4"/>
    <sheet name="Odběratelé" sheetId="6" r:id="rId5"/>
    <sheet name="Zást.znaky" sheetId="9" r:id="rId6"/>
    <sheet name="Prod.zboží" sheetId="7" r:id="rId7"/>
    <sheet name="Zaměstnanci" sheetId="8" r:id="rId8"/>
    <sheet name="Pomocný list" sheetId="3" r:id="rId9"/>
  </sheets>
  <externalReferences>
    <externalReference r:id="rId10"/>
  </externalReferences>
  <definedNames>
    <definedName name="OSNOVA">'Pomocný list'!$A$2:$B$305</definedName>
    <definedName name="ROK">Vst.H.!$C$3</definedName>
    <definedName name="SKLADY">'Pomocný list'!$C$2:$C$20</definedName>
  </definedNames>
  <calcPr calcId="17901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C15" i="9"/>
  <c r="C14" i="9"/>
  <c r="C13" i="9"/>
  <c r="C12" i="9"/>
  <c r="C11" i="9"/>
  <c r="C8" i="9"/>
  <c r="C7" i="9"/>
  <c r="C6" i="9"/>
  <c r="C3" i="2" l="1"/>
  <c r="D10" i="7"/>
  <c r="C5" i="8"/>
  <c r="A6" i="6" l="1"/>
  <c r="A7" i="6"/>
  <c r="A8" i="6"/>
  <c r="A9" i="6"/>
  <c r="A5" i="6"/>
  <c r="G7" i="6"/>
  <c r="G8" i="6"/>
  <c r="G9" i="6"/>
  <c r="G6" i="6"/>
  <c r="C5" i="6"/>
  <c r="C8" i="5"/>
  <c r="B7" i="5"/>
  <c r="C5" i="5"/>
  <c r="C6" i="5"/>
  <c r="C7" i="5"/>
  <c r="B5" i="5"/>
  <c r="B6" i="5"/>
  <c r="B8" i="5"/>
  <c r="C4" i="5"/>
  <c r="B4" i="5"/>
  <c r="E6" i="4"/>
  <c r="D5" i="5"/>
  <c r="C7" i="2"/>
  <c r="C8" i="2"/>
  <c r="C6" i="2"/>
  <c r="I10" i="8"/>
  <c r="G7" i="8"/>
  <c r="N8" i="8"/>
  <c r="N9" i="8"/>
  <c r="C9" i="8"/>
  <c r="E8" i="7"/>
  <c r="E10" i="7"/>
  <c r="B11" i="7"/>
  <c r="F6" i="6"/>
  <c r="E8" i="5"/>
  <c r="F7" i="4"/>
  <c r="G15" i="4"/>
  <c r="F27" i="4"/>
  <c r="G35" i="4"/>
  <c r="F79" i="4"/>
  <c r="E35" i="4"/>
  <c r="F105" i="4"/>
  <c r="E10" i="4"/>
  <c r="F13" i="4"/>
  <c r="D49" i="4"/>
  <c r="F64" i="4"/>
  <c r="H126" i="4"/>
  <c r="H125" i="4"/>
  <c r="D13" i="4"/>
  <c r="C68" i="4"/>
  <c r="H132" i="4"/>
  <c r="C104" i="4"/>
  <c r="G63" i="4"/>
  <c r="F97" i="4"/>
  <c r="H99" i="4"/>
  <c r="I6" i="8"/>
  <c r="L6" i="8"/>
  <c r="E9" i="8"/>
  <c r="N5" i="8"/>
  <c r="L11" i="8"/>
  <c r="E5" i="7"/>
  <c r="G14" i="7"/>
  <c r="D12" i="7"/>
  <c r="B5" i="7"/>
  <c r="E8" i="6"/>
  <c r="D7" i="5"/>
  <c r="F106" i="4"/>
  <c r="G17" i="4"/>
  <c r="F17" i="4"/>
  <c r="G37" i="4"/>
  <c r="D52" i="4"/>
  <c r="E76" i="4"/>
  <c r="G59" i="4"/>
  <c r="C15" i="4"/>
  <c r="D110" i="4"/>
  <c r="G86" i="4"/>
  <c r="D66" i="4"/>
  <c r="H110" i="4"/>
  <c r="E44" i="4"/>
  <c r="H47" i="4"/>
  <c r="F20" i="4"/>
  <c r="E91" i="4"/>
  <c r="D14" i="4"/>
  <c r="G98" i="4"/>
  <c r="D114" i="4"/>
  <c r="F37" i="4"/>
  <c r="G8" i="8"/>
  <c r="E5" i="8"/>
  <c r="N10" i="8"/>
  <c r="L7" i="8"/>
  <c r="J8" i="8"/>
  <c r="G11" i="7"/>
  <c r="F8" i="7"/>
  <c r="D13" i="7"/>
  <c r="D9" i="6"/>
  <c r="D54" i="4"/>
  <c r="H41" i="4"/>
  <c r="D122" i="4"/>
  <c r="H51" i="4"/>
  <c r="G25" i="4"/>
  <c r="C74" i="4"/>
  <c r="H63" i="4"/>
  <c r="F102" i="4"/>
  <c r="H81" i="4"/>
  <c r="G67" i="4"/>
  <c r="D42" i="4"/>
  <c r="C64" i="4"/>
  <c r="E66" i="4"/>
  <c r="D86" i="4"/>
  <c r="E21" i="4"/>
  <c r="F109" i="4"/>
  <c r="H124" i="4"/>
  <c r="G128" i="4"/>
  <c r="L5" i="8"/>
  <c r="D11" i="8"/>
  <c r="B9" i="7"/>
  <c r="G76" i="4"/>
  <c r="E34" i="4"/>
  <c r="G127" i="4"/>
  <c r="G29" i="4"/>
  <c r="G118" i="4"/>
  <c r="E86" i="4"/>
  <c r="H72" i="4"/>
  <c r="F21" i="4"/>
  <c r="E65" i="4"/>
  <c r="G113" i="4"/>
  <c r="D112" i="4"/>
  <c r="F68" i="4"/>
  <c r="E113" i="4"/>
  <c r="H118" i="4"/>
  <c r="F53" i="4"/>
  <c r="E93" i="4"/>
  <c r="F45" i="4"/>
  <c r="F115" i="4"/>
  <c r="C121" i="4"/>
  <c r="F128" i="4"/>
  <c r="C132" i="4"/>
  <c r="B6" i="2"/>
  <c r="C129" i="4"/>
  <c r="B12" i="2"/>
  <c r="E72" i="4"/>
  <c r="D61" i="4"/>
  <c r="C12" i="4"/>
  <c r="E112" i="4"/>
  <c r="C56" i="4"/>
  <c r="G9" i="8"/>
  <c r="G7" i="7"/>
  <c r="E6" i="8"/>
  <c r="N11" i="8"/>
  <c r="L8" i="8"/>
  <c r="J5" i="8"/>
  <c r="H11" i="8"/>
  <c r="E7" i="7"/>
  <c r="F13" i="7"/>
  <c r="D14" i="7"/>
  <c r="B13" i="7"/>
  <c r="D7" i="6"/>
  <c r="F92" i="4"/>
  <c r="G22" i="4"/>
  <c r="F112" i="4"/>
  <c r="G62" i="4"/>
  <c r="D83" i="4"/>
  <c r="E12" i="4"/>
  <c r="D109" i="4"/>
  <c r="E30" i="4"/>
  <c r="D91" i="4"/>
  <c r="G92" i="4"/>
  <c r="D63" i="4"/>
  <c r="H106" i="4"/>
  <c r="E58" i="4"/>
  <c r="G122" i="4"/>
  <c r="F63" i="4"/>
  <c r="E27" i="4"/>
  <c r="F120" i="4"/>
  <c r="G97" i="4"/>
  <c r="D96" i="4"/>
  <c r="F126" i="4"/>
  <c r="N7" i="8"/>
  <c r="M11" i="8"/>
  <c r="J10" i="8"/>
  <c r="H7" i="8"/>
  <c r="I7" i="8"/>
  <c r="F10" i="7"/>
  <c r="G5" i="7"/>
  <c r="D8" i="7"/>
  <c r="E9" i="6"/>
  <c r="C8" i="6"/>
  <c r="D75" i="4"/>
  <c r="H9" i="4"/>
  <c r="D95" i="4"/>
  <c r="H19" i="4"/>
  <c r="G84" i="4"/>
  <c r="C91" i="4"/>
  <c r="H114" i="4"/>
  <c r="C100" i="4"/>
  <c r="F39" i="4"/>
  <c r="H33" i="4"/>
  <c r="D78" i="4"/>
  <c r="D82" i="4"/>
  <c r="C26" i="4"/>
  <c r="E57" i="4"/>
  <c r="D36" i="4"/>
  <c r="E68" i="4"/>
  <c r="F54" i="4"/>
  <c r="H129" i="4"/>
  <c r="G48" i="4"/>
  <c r="G23" i="4"/>
  <c r="F19" i="4"/>
  <c r="L9" i="8"/>
  <c r="J6" i="8"/>
  <c r="E7" i="8"/>
  <c r="F9" i="8"/>
  <c r="C11" i="8"/>
  <c r="F5" i="7"/>
  <c r="G13" i="7"/>
  <c r="B14" i="7"/>
  <c r="F8" i="6"/>
  <c r="D65" i="4"/>
  <c r="H100" i="4"/>
  <c r="D85" i="4"/>
  <c r="H130" i="4"/>
  <c r="H22" i="4"/>
  <c r="F8" i="4"/>
  <c r="E87" i="4"/>
  <c r="F44" i="4"/>
  <c r="D12" i="4"/>
  <c r="F59" i="4"/>
  <c r="G85" i="4"/>
  <c r="J7" i="8"/>
  <c r="L10" i="8"/>
  <c r="F10" i="8"/>
  <c r="D7" i="8"/>
  <c r="H6" i="8"/>
  <c r="E9" i="7"/>
  <c r="G12" i="7"/>
  <c r="D11" i="7"/>
  <c r="C7" i="6"/>
  <c r="D6" i="5"/>
  <c r="D11" i="4"/>
  <c r="H44" i="4"/>
  <c r="D31" i="4"/>
  <c r="H76" i="4"/>
  <c r="G87" i="4"/>
  <c r="C27" i="4"/>
  <c r="G125" i="4"/>
  <c r="C36" i="4"/>
  <c r="H94" i="4"/>
  <c r="D69" i="4"/>
  <c r="F78" i="4"/>
  <c r="C59" i="4"/>
  <c r="E71" i="4"/>
  <c r="D67" i="4"/>
  <c r="E122" i="4"/>
  <c r="F12" i="4"/>
  <c r="H89" i="4"/>
  <c r="G83" i="4"/>
  <c r="D41" i="4"/>
  <c r="H9" i="8"/>
  <c r="F6" i="8"/>
  <c r="K5" i="8"/>
  <c r="M8" i="8"/>
  <c r="I11" i="8"/>
  <c r="G8" i="7"/>
  <c r="F12" i="7"/>
  <c r="B10" i="7"/>
  <c r="F7" i="6"/>
  <c r="D106" i="4"/>
  <c r="H16" i="4"/>
  <c r="D21" i="4"/>
  <c r="H36" i="4"/>
  <c r="H77" i="4"/>
  <c r="F51" i="4"/>
  <c r="E23" i="4"/>
  <c r="F50" i="4"/>
  <c r="D43" i="4"/>
  <c r="H80" i="4"/>
  <c r="G126" i="4"/>
  <c r="G102" i="4"/>
  <c r="F9" i="4"/>
  <c r="E118" i="4"/>
  <c r="G68" i="4"/>
  <c r="C83" i="4"/>
  <c r="D58" i="4"/>
  <c r="F118" i="4"/>
  <c r="G6" i="4"/>
  <c r="H61" i="4"/>
  <c r="H5" i="8"/>
  <c r="F11" i="8"/>
  <c r="D8" i="8"/>
  <c r="E11" i="8"/>
  <c r="K10" i="8"/>
  <c r="C7" i="8"/>
  <c r="G10" i="7"/>
  <c r="D6" i="7"/>
  <c r="B12" i="7"/>
  <c r="D6" i="6"/>
  <c r="E7" i="5"/>
  <c r="F18" i="4"/>
  <c r="G12" i="4"/>
  <c r="F62" i="4"/>
  <c r="G32" i="4"/>
  <c r="F130" i="4"/>
  <c r="E49" i="4"/>
  <c r="D24" i="4"/>
  <c r="E64" i="4"/>
  <c r="F22" i="4"/>
  <c r="G47" i="4"/>
  <c r="F65" i="4"/>
  <c r="H91" i="4"/>
  <c r="E67" i="4"/>
  <c r="G24" i="4"/>
  <c r="C85" i="4"/>
  <c r="H133" i="4"/>
  <c r="C105" i="4"/>
  <c r="G108" i="4"/>
  <c r="D79" i="4"/>
  <c r="H24" i="4"/>
  <c r="H8" i="8"/>
  <c r="E12" i="7"/>
  <c r="E4" i="5"/>
  <c r="G96" i="4"/>
  <c r="E13" i="4"/>
  <c r="H131" i="4"/>
  <c r="H46" i="4"/>
  <c r="F15" i="4"/>
  <c r="D23" i="4"/>
  <c r="C95" i="4"/>
  <c r="G41" i="4"/>
  <c r="D76" i="4"/>
  <c r="F107" i="4"/>
  <c r="G133" i="4"/>
  <c r="H108" i="4"/>
  <c r="D87" i="4"/>
  <c r="C111" i="4"/>
  <c r="G73" i="4"/>
  <c r="C8" i="4"/>
  <c r="G80" i="4"/>
  <c r="G39" i="4"/>
  <c r="C98" i="4"/>
  <c r="H26" i="4"/>
  <c r="C67" i="4"/>
  <c r="F67" i="4"/>
  <c r="D29" i="4"/>
  <c r="H103" i="4"/>
  <c r="C126" i="4"/>
  <c r="C44" i="4"/>
  <c r="D48" i="4"/>
  <c r="F116" i="4"/>
  <c r="C29" i="4"/>
  <c r="K6" i="8"/>
  <c r="D7" i="7"/>
  <c r="D9" i="8"/>
  <c r="H10" i="8"/>
  <c r="E6" i="6"/>
  <c r="H105" i="4"/>
  <c r="C112" i="4"/>
  <c r="H78" i="4"/>
  <c r="E45" i="4"/>
  <c r="F75" i="4"/>
  <c r="K7" i="8"/>
  <c r="F9" i="7"/>
  <c r="E6" i="5"/>
  <c r="G99" i="4"/>
  <c r="E114" i="4"/>
  <c r="H43" i="4"/>
  <c r="H69" i="4"/>
  <c r="H18" i="4"/>
  <c r="I9" i="8"/>
  <c r="F7" i="7"/>
  <c r="D8" i="5"/>
  <c r="G101" i="4"/>
  <c r="C79" i="4"/>
  <c r="F34" i="4"/>
  <c r="H28" i="4"/>
  <c r="E33" i="4"/>
  <c r="H120" i="4"/>
  <c r="D19" i="4"/>
  <c r="F133" i="4"/>
  <c r="E17" i="4"/>
  <c r="H58" i="4"/>
  <c r="C101" i="4"/>
  <c r="G95" i="4"/>
  <c r="H107" i="4"/>
  <c r="G120" i="4"/>
  <c r="H90" i="4"/>
  <c r="G119" i="4"/>
  <c r="D113" i="4"/>
  <c r="D8" i="4"/>
  <c r="E61" i="4"/>
  <c r="E54" i="4"/>
  <c r="F111" i="4"/>
  <c r="F7" i="8"/>
  <c r="F9" i="6"/>
  <c r="G30" i="4"/>
  <c r="E62" i="4"/>
  <c r="G66" i="4"/>
  <c r="H122" i="4"/>
  <c r="H49" i="4"/>
  <c r="E60" i="4"/>
  <c r="E7" i="4"/>
  <c r="F38" i="4"/>
  <c r="E46" i="4"/>
  <c r="G130" i="4"/>
  <c r="D37" i="4"/>
  <c r="F69" i="4"/>
  <c r="C11" i="4"/>
  <c r="E39" i="4"/>
  <c r="F122" i="4"/>
  <c r="E70" i="4"/>
  <c r="D33" i="4"/>
  <c r="D120" i="4"/>
  <c r="F89" i="4"/>
  <c r="D127" i="4"/>
  <c r="F74" i="4"/>
  <c r="C92" i="4"/>
  <c r="B11" i="2"/>
  <c r="B10" i="2"/>
  <c r="C87" i="4"/>
  <c r="E40" i="4"/>
  <c r="F119" i="4"/>
  <c r="C32" i="4"/>
  <c r="I5" i="8"/>
  <c r="E13" i="7"/>
  <c r="D64" i="4"/>
  <c r="H127" i="4"/>
  <c r="G16" i="4"/>
  <c r="D121" i="4"/>
  <c r="G21" i="4"/>
  <c r="F40" i="4"/>
  <c r="E77" i="4"/>
  <c r="G103" i="4"/>
  <c r="F58" i="4"/>
  <c r="H20" i="4"/>
  <c r="G26" i="4"/>
  <c r="G116" i="4"/>
  <c r="F72" i="4"/>
  <c r="E121" i="4"/>
  <c r="G42" i="4"/>
  <c r="C51" i="4"/>
  <c r="D47" i="4"/>
  <c r="F31" i="4"/>
  <c r="C28" i="4"/>
  <c r="D115" i="4"/>
  <c r="E52" i="4"/>
  <c r="E101" i="4"/>
  <c r="B13" i="2"/>
  <c r="D12" i="2"/>
  <c r="H38" i="4"/>
  <c r="D125" i="4"/>
  <c r="E10" i="8"/>
  <c r="F14" i="4"/>
  <c r="C75" i="4"/>
  <c r="H57" i="4"/>
  <c r="E109" i="4"/>
  <c r="E55" i="4"/>
  <c r="C9" i="2"/>
  <c r="G8" i="4"/>
  <c r="H117" i="4"/>
  <c r="C109" i="4"/>
  <c r="H113" i="4"/>
  <c r="E32" i="4"/>
  <c r="E9" i="4"/>
  <c r="E29" i="4"/>
  <c r="C39" i="4"/>
  <c r="D72" i="4"/>
  <c r="E102" i="4"/>
  <c r="H74" i="4"/>
  <c r="E50" i="4"/>
  <c r="E5" i="5"/>
  <c r="G10" i="4"/>
  <c r="G100" i="4"/>
  <c r="G89" i="4"/>
  <c r="C115" i="4"/>
  <c r="G38" i="4"/>
  <c r="B9" i="2"/>
  <c r="G121" i="4"/>
  <c r="M5" i="8"/>
  <c r="F14" i="7"/>
  <c r="D128" i="4"/>
  <c r="H30" i="4"/>
  <c r="G112" i="4"/>
  <c r="G71" i="4"/>
  <c r="G117" i="4"/>
  <c r="D10" i="8"/>
  <c r="E14" i="7"/>
  <c r="F71" i="4"/>
  <c r="F36" i="4"/>
  <c r="F77" i="4"/>
  <c r="H116" i="4"/>
  <c r="C41" i="4"/>
  <c r="E81" i="4"/>
  <c r="G6" i="8"/>
  <c r="D9" i="7"/>
  <c r="F61" i="4"/>
  <c r="D9" i="4"/>
  <c r="D60" i="4"/>
  <c r="K11" i="8"/>
  <c r="E11" i="7"/>
  <c r="H115" i="4"/>
  <c r="F87" i="4"/>
  <c r="G20" i="4"/>
  <c r="C19" i="4"/>
  <c r="D5" i="8"/>
  <c r="G10" i="8"/>
  <c r="B8" i="7"/>
  <c r="G79" i="4"/>
  <c r="E99" i="4"/>
  <c r="D34" i="4"/>
  <c r="D102" i="4"/>
  <c r="G28" i="4"/>
  <c r="M6" i="8"/>
  <c r="G5" i="8"/>
  <c r="C9" i="6"/>
  <c r="G81" i="4"/>
  <c r="E37" i="4"/>
  <c r="G65" i="4"/>
  <c r="E128" i="4"/>
  <c r="F82" i="4"/>
  <c r="G78" i="4"/>
  <c r="D101" i="4"/>
  <c r="F5" i="8"/>
  <c r="F28" i="4"/>
  <c r="D27" i="4"/>
  <c r="C102" i="4"/>
  <c r="G88" i="4"/>
  <c r="H42" i="4"/>
  <c r="F113" i="4"/>
  <c r="E115" i="4"/>
  <c r="C117" i="4"/>
  <c r="C14" i="4"/>
  <c r="E53" i="4"/>
  <c r="D26" i="4"/>
  <c r="E31" i="4"/>
  <c r="D40" i="4"/>
  <c r="E88" i="4"/>
  <c r="E132" i="4"/>
  <c r="D6" i="8"/>
  <c r="D4" i="5"/>
  <c r="G74" i="4"/>
  <c r="C38" i="4"/>
  <c r="F132" i="4"/>
  <c r="E18" i="4"/>
  <c r="D20" i="4"/>
  <c r="D56" i="4"/>
  <c r="C130" i="4"/>
  <c r="G82" i="4"/>
  <c r="D17" i="4"/>
  <c r="F16" i="4"/>
  <c r="H52" i="4"/>
  <c r="H93" i="4"/>
  <c r="D88" i="4"/>
  <c r="C20" i="4"/>
  <c r="H12" i="4"/>
  <c r="C72" i="4"/>
  <c r="H102" i="4"/>
  <c r="H82" i="4"/>
  <c r="D17" i="2"/>
  <c r="E28" i="4"/>
  <c r="C24" i="4"/>
  <c r="D71" i="4"/>
  <c r="G45" i="4"/>
  <c r="C119" i="4"/>
  <c r="F46" i="4"/>
  <c r="D16" i="2"/>
  <c r="G51" i="4"/>
  <c r="D132" i="4"/>
  <c r="E8" i="8"/>
  <c r="D5" i="7"/>
  <c r="D44" i="4"/>
  <c r="G50" i="4"/>
  <c r="F124" i="4"/>
  <c r="C17" i="4"/>
  <c r="D59" i="4"/>
  <c r="F6" i="4"/>
  <c r="H64" i="4"/>
  <c r="F95" i="4"/>
  <c r="E43" i="4"/>
  <c r="G124" i="4"/>
  <c r="D111" i="4"/>
  <c r="H40" i="4"/>
  <c r="E110" i="4"/>
  <c r="H15" i="4"/>
  <c r="F127" i="4"/>
  <c r="E59" i="4"/>
  <c r="D39" i="4"/>
  <c r="E133" i="4"/>
  <c r="C94" i="4"/>
  <c r="H25" i="4"/>
  <c r="E108" i="4"/>
  <c r="E15" i="4"/>
  <c r="C23" i="4"/>
  <c r="C77" i="4"/>
  <c r="H71" i="4"/>
  <c r="C122" i="4"/>
  <c r="F57" i="4"/>
  <c r="E5" i="6"/>
  <c r="C86" i="4"/>
  <c r="D68" i="4"/>
  <c r="D84" i="4"/>
  <c r="E100" i="4"/>
  <c r="G94" i="4"/>
  <c r="H6" i="4"/>
  <c r="H75" i="4"/>
  <c r="E56" i="4"/>
  <c r="H87" i="4"/>
  <c r="D105" i="4"/>
  <c r="E120" i="4"/>
  <c r="E127" i="4"/>
  <c r="C55" i="4"/>
  <c r="E78" i="4"/>
  <c r="F84" i="4"/>
  <c r="D13" i="2"/>
  <c r="E41" i="4"/>
  <c r="N6" i="8"/>
  <c r="E25" i="4"/>
  <c r="F41" i="4"/>
  <c r="F11" i="4"/>
  <c r="C31" i="4"/>
  <c r="D35" i="4"/>
  <c r="C30" i="4"/>
  <c r="E26" i="4"/>
  <c r="I8" i="8"/>
  <c r="F93" i="4"/>
  <c r="C8" i="8"/>
  <c r="F70" i="4"/>
  <c r="F6" i="7"/>
  <c r="D80" i="4"/>
  <c r="G9" i="4"/>
  <c r="H11" i="4"/>
  <c r="F48" i="4"/>
  <c r="D16" i="4"/>
  <c r="F60" i="4"/>
  <c r="C96" i="4"/>
  <c r="H54" i="4"/>
  <c r="H53" i="4"/>
  <c r="D15" i="2"/>
  <c r="H55" i="4"/>
  <c r="F125" i="4"/>
  <c r="D124" i="4"/>
  <c r="F55" i="4"/>
  <c r="G61" i="4"/>
  <c r="H92" i="4"/>
  <c r="D15" i="4"/>
  <c r="E105" i="4"/>
  <c r="C18" i="4"/>
  <c r="F35" i="4"/>
  <c r="C35" i="4"/>
  <c r="H31" i="4"/>
  <c r="E8" i="4"/>
  <c r="G72" i="4"/>
  <c r="C114" i="4"/>
  <c r="K8" i="8"/>
  <c r="D5" i="6"/>
  <c r="C48" i="4"/>
  <c r="E48" i="4"/>
  <c r="E69" i="4"/>
  <c r="D99" i="4"/>
  <c r="H17" i="4"/>
  <c r="D51" i="4"/>
  <c r="E119" i="4"/>
  <c r="E36" i="4"/>
  <c r="G58" i="4"/>
  <c r="D133" i="4"/>
  <c r="C125" i="4"/>
  <c r="D18" i="4"/>
  <c r="E130" i="4"/>
  <c r="H56" i="4"/>
  <c r="F103" i="4"/>
  <c r="H70" i="4"/>
  <c r="C78" i="4"/>
  <c r="B16" i="2"/>
  <c r="C128" i="4"/>
  <c r="D94" i="4"/>
  <c r="C110" i="4"/>
  <c r="D30" i="4"/>
  <c r="G6" i="7"/>
  <c r="D6" i="4"/>
  <c r="G132" i="4"/>
  <c r="F25" i="4"/>
  <c r="E84" i="4"/>
  <c r="F123" i="4"/>
  <c r="C127" i="4"/>
  <c r="E124" i="4"/>
  <c r="C62" i="4"/>
  <c r="C124" i="4"/>
  <c r="E111" i="4"/>
  <c r="E83" i="4"/>
  <c r="H95" i="4"/>
  <c r="E95" i="4"/>
  <c r="D8" i="2"/>
  <c r="C61" i="4"/>
  <c r="H86" i="4"/>
  <c r="G57" i="4"/>
  <c r="D118" i="4"/>
  <c r="G91" i="4"/>
  <c r="F101" i="4"/>
  <c r="C54" i="4"/>
  <c r="H98" i="4"/>
  <c r="C69" i="4"/>
  <c r="G90" i="4"/>
  <c r="G111" i="4"/>
  <c r="G46" i="4"/>
  <c r="G40" i="4"/>
  <c r="H10" i="4"/>
  <c r="E47" i="4"/>
  <c r="E63" i="4"/>
  <c r="D74" i="4"/>
  <c r="E92" i="4"/>
  <c r="C70" i="4"/>
  <c r="E98" i="4"/>
  <c r="F85" i="4"/>
  <c r="E24" i="4"/>
  <c r="H35" i="4"/>
  <c r="F117" i="4"/>
  <c r="H32" i="4"/>
  <c r="E126" i="4"/>
  <c r="G77" i="4"/>
  <c r="F121" i="4"/>
  <c r="G9" i="7"/>
  <c r="C84" i="4"/>
  <c r="H37" i="4"/>
  <c r="C25" i="4"/>
  <c r="C10" i="8"/>
  <c r="G131" i="4"/>
  <c r="C17" i="2"/>
  <c r="C47" i="4"/>
  <c r="D119" i="4"/>
  <c r="H23" i="4"/>
  <c r="D22" i="4"/>
  <c r="E79" i="4"/>
  <c r="H85" i="4"/>
  <c r="C73" i="4"/>
  <c r="E51" i="4"/>
  <c r="E131" i="4"/>
  <c r="F99" i="4"/>
  <c r="H68" i="4"/>
  <c r="D32" i="4"/>
  <c r="F100" i="4"/>
  <c r="B6" i="7"/>
  <c r="F42" i="4"/>
  <c r="D8" i="6"/>
  <c r="C21" i="4"/>
  <c r="E7" i="6"/>
  <c r="G114" i="4"/>
  <c r="C50" i="4"/>
  <c r="J11" i="8"/>
  <c r="D46" i="4"/>
  <c r="C118" i="4"/>
  <c r="H97" i="4"/>
  <c r="E16" i="4"/>
  <c r="E116" i="4"/>
  <c r="C11" i="2"/>
  <c r="C81" i="4"/>
  <c r="M9" i="8"/>
  <c r="F30" i="4"/>
  <c r="D70" i="4"/>
  <c r="D130" i="4"/>
  <c r="E80" i="4"/>
  <c r="F29" i="4"/>
  <c r="G64" i="4"/>
  <c r="F83" i="4"/>
  <c r="G7" i="4"/>
  <c r="F32" i="4"/>
  <c r="E14" i="4"/>
  <c r="E75" i="4"/>
  <c r="C113" i="4"/>
  <c r="D7" i="2"/>
  <c r="H65" i="4"/>
  <c r="G11" i="8"/>
  <c r="F23" i="4"/>
  <c r="E42" i="4"/>
  <c r="D45" i="4"/>
  <c r="H21" i="4"/>
  <c r="F96" i="4"/>
  <c r="H112" i="4"/>
  <c r="C116" i="4"/>
  <c r="C9" i="4"/>
  <c r="E11" i="4"/>
  <c r="C123" i="4"/>
  <c r="G75" i="4"/>
  <c r="C6" i="4"/>
  <c r="B17" i="2"/>
  <c r="F26" i="4"/>
  <c r="G19" i="4"/>
  <c r="H14" i="4"/>
  <c r="G31" i="4"/>
  <c r="H50" i="4"/>
  <c r="D89" i="4"/>
  <c r="B15" i="2"/>
  <c r="D98" i="4"/>
  <c r="H119" i="4"/>
  <c r="D38" i="4"/>
  <c r="D107" i="4"/>
  <c r="D53" i="4"/>
  <c r="E104" i="4"/>
  <c r="C34" i="4"/>
  <c r="C97" i="4"/>
  <c r="G34" i="4"/>
  <c r="G105" i="4"/>
  <c r="C10" i="2"/>
  <c r="F131" i="4"/>
  <c r="B7" i="7"/>
  <c r="F52" i="4"/>
  <c r="G43" i="4"/>
  <c r="G69" i="4"/>
  <c r="G129" i="4"/>
  <c r="F94" i="4"/>
  <c r="M7" i="8"/>
  <c r="F108" i="4"/>
  <c r="G27" i="4"/>
  <c r="F33" i="4"/>
  <c r="C53" i="4"/>
  <c r="E94" i="4"/>
  <c r="H7" i="4"/>
  <c r="G104" i="4"/>
  <c r="E82" i="4"/>
  <c r="C82" i="4"/>
  <c r="F129" i="4"/>
  <c r="C133" i="4"/>
  <c r="C10" i="4"/>
  <c r="C65" i="4"/>
  <c r="C22" i="4"/>
  <c r="C103" i="4"/>
  <c r="H79" i="4"/>
  <c r="E123" i="4"/>
  <c r="H39" i="4"/>
  <c r="F56" i="4"/>
  <c r="C88" i="4"/>
  <c r="C14" i="2"/>
  <c r="C43" i="4"/>
  <c r="C13" i="2"/>
  <c r="M10" i="8"/>
  <c r="C42" i="4"/>
  <c r="D25" i="4"/>
  <c r="E89" i="4"/>
  <c r="H111" i="4"/>
  <c r="C6" i="6"/>
  <c r="G55" i="4"/>
  <c r="H62" i="4"/>
  <c r="E38" i="4"/>
  <c r="H83" i="4"/>
  <c r="G52" i="4"/>
  <c r="H27" i="4"/>
  <c r="H84" i="4"/>
  <c r="H48" i="4"/>
  <c r="E85" i="4"/>
  <c r="G11" i="4"/>
  <c r="C46" i="4"/>
  <c r="C13" i="4"/>
  <c r="F73" i="4"/>
  <c r="B8" i="2"/>
  <c r="G13" i="4"/>
  <c r="F47" i="4"/>
  <c r="E117" i="4"/>
  <c r="C40" i="4"/>
  <c r="E19" i="4"/>
  <c r="F24" i="4"/>
  <c r="C16" i="2"/>
  <c r="G18" i="4"/>
  <c r="E74" i="4"/>
  <c r="C58" i="4"/>
  <c r="D108" i="4"/>
  <c r="D28" i="4"/>
  <c r="F91" i="4"/>
  <c r="F110" i="4"/>
  <c r="F81" i="4"/>
  <c r="F90" i="4"/>
  <c r="D81" i="4"/>
  <c r="C6" i="8"/>
  <c r="F66" i="4"/>
  <c r="E90" i="4"/>
  <c r="G115" i="4"/>
  <c r="D57" i="4"/>
  <c r="E125" i="4"/>
  <c r="E97" i="4"/>
  <c r="G49" i="4"/>
  <c r="F11" i="7"/>
  <c r="D10" i="4"/>
  <c r="E106" i="4"/>
  <c r="H66" i="4"/>
  <c r="C90" i="4"/>
  <c r="G44" i="4"/>
  <c r="H60" i="4"/>
  <c r="G93" i="4"/>
  <c r="H128" i="4"/>
  <c r="H109" i="4"/>
  <c r="G54" i="4"/>
  <c r="H88" i="4"/>
  <c r="C106" i="4"/>
  <c r="C60" i="4"/>
  <c r="D116" i="4"/>
  <c r="K9" i="8"/>
  <c r="H73" i="4"/>
  <c r="H121" i="4"/>
  <c r="H104" i="4"/>
  <c r="E103" i="4"/>
  <c r="E20" i="4"/>
  <c r="D117" i="4"/>
  <c r="C107" i="4"/>
  <c r="D131" i="4"/>
  <c r="G60" i="4"/>
  <c r="G109" i="4"/>
  <c r="D126" i="4"/>
  <c r="B7" i="2"/>
  <c r="C33" i="4"/>
  <c r="D123" i="4"/>
  <c r="F114" i="4"/>
  <c r="C16" i="4"/>
  <c r="G36" i="4"/>
  <c r="G123" i="4"/>
  <c r="F76" i="4"/>
  <c r="C89" i="4"/>
  <c r="G107" i="4"/>
  <c r="C120" i="4"/>
  <c r="D103" i="4"/>
  <c r="G106" i="4"/>
  <c r="G53" i="4"/>
  <c r="C93" i="4"/>
  <c r="F43" i="4"/>
  <c r="C71" i="4"/>
  <c r="C45" i="4"/>
  <c r="H29" i="4"/>
  <c r="C7" i="4"/>
  <c r="C76" i="4"/>
  <c r="D11" i="2"/>
  <c r="C12" i="2"/>
  <c r="D129" i="4"/>
  <c r="G33" i="4"/>
  <c r="H34" i="4"/>
  <c r="G70" i="4"/>
  <c r="E22" i="4"/>
  <c r="H96" i="4"/>
  <c r="E6" i="7"/>
  <c r="H45" i="4"/>
  <c r="C37" i="4"/>
  <c r="H67" i="4"/>
  <c r="H101" i="4"/>
  <c r="F98" i="4"/>
  <c r="E73" i="4"/>
  <c r="F49" i="4"/>
  <c r="D93" i="4"/>
  <c r="D14" i="2"/>
  <c r="H123" i="4"/>
  <c r="H8" i="4"/>
  <c r="F88" i="4"/>
  <c r="G14" i="4"/>
  <c r="J9" i="8"/>
  <c r="E107" i="4"/>
  <c r="F10" i="4"/>
  <c r="D7" i="4"/>
  <c r="H13" i="4"/>
  <c r="D55" i="4"/>
  <c r="F8" i="8"/>
  <c r="G56" i="4"/>
  <c r="C63" i="4"/>
  <c r="F80" i="4"/>
  <c r="F5" i="6"/>
  <c r="D73" i="4"/>
  <c r="C49" i="4"/>
  <c r="G110" i="4"/>
  <c r="C80" i="4"/>
  <c r="D50" i="4"/>
  <c r="E96" i="4"/>
  <c r="C52" i="4"/>
  <c r="C15" i="2"/>
  <c r="D90" i="4"/>
  <c r="D97" i="4"/>
  <c r="D77" i="4"/>
  <c r="D62" i="4"/>
  <c r="D100" i="4"/>
  <c r="C57" i="4"/>
  <c r="B14" i="2"/>
  <c r="H59" i="4"/>
  <c r="E129" i="4"/>
  <c r="D92" i="4"/>
  <c r="F86" i="4"/>
  <c r="D104" i="4"/>
  <c r="C108" i="4"/>
  <c r="D9" i="2"/>
  <c r="F104" i="4"/>
  <c r="C66" i="4"/>
  <c r="C131" i="4"/>
  <c r="D10" i="2"/>
  <c r="C99" i="4"/>
  <c r="G5" i="6" l="1"/>
  <c r="B9" i="6"/>
  <c r="B7" i="6"/>
  <c r="B6" i="6"/>
  <c r="B8" i="6"/>
  <c r="B5" i="6"/>
  <c r="B6" i="8"/>
  <c r="B10" i="8"/>
  <c r="B8" i="8"/>
  <c r="C5" i="7"/>
  <c r="D9" i="5"/>
  <c r="C9" i="7"/>
  <c r="C10" i="7"/>
  <c r="C7" i="7"/>
  <c r="E9" i="5"/>
  <c r="C6" i="7"/>
  <c r="B7" i="8"/>
  <c r="C11" i="7"/>
  <c r="B11" i="8"/>
  <c r="C8" i="7"/>
  <c r="C14" i="7"/>
  <c r="D6" i="2"/>
  <c r="C13" i="7"/>
  <c r="C12" i="7"/>
  <c r="B9" i="8"/>
  <c r="B5" i="8"/>
</calcChain>
</file>

<file path=xl/sharedStrings.xml><?xml version="1.0" encoding="utf-8"?>
<sst xmlns="http://schemas.openxmlformats.org/spreadsheetml/2006/main" count="1027" uniqueCount="768">
  <si>
    <t>Rok</t>
  </si>
  <si>
    <t>Obratová tabulka účtu</t>
  </si>
  <si>
    <t>Účet</t>
  </si>
  <si>
    <t>Měsíc</t>
  </si>
  <si>
    <t>Obrat MD</t>
  </si>
  <si>
    <t>Obrat D</t>
  </si>
  <si>
    <t>Zůstatek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</si>
  <si>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</si>
  <si>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</si>
  <si>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</si>
  <si>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</si>
  <si>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</si>
  <si>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</si>
  <si>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</si>
  <si>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</si>
  <si>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</si>
  <si>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</si>
  <si>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</si>
  <si>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</si>
  <si>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011100</t>
  </si>
  <si>
    <t>Zřizovací výdaje</t>
  </si>
  <si>
    <t>013100</t>
  </si>
  <si>
    <t>Software</t>
  </si>
  <si>
    <t>021100</t>
  </si>
  <si>
    <t>Stavby</t>
  </si>
  <si>
    <t>022100</t>
  </si>
  <si>
    <t>Samostatné movité věci a soubory movitých věcí</t>
  </si>
  <si>
    <t>031100</t>
  </si>
  <si>
    <t>Pozemky</t>
  </si>
  <si>
    <t>032100</t>
  </si>
  <si>
    <t>Umělecká díla a sbírky</t>
  </si>
  <si>
    <t>041100</t>
  </si>
  <si>
    <t>Pořízení dlouhodobého nehmotného majetku</t>
  </si>
  <si>
    <t>042100</t>
  </si>
  <si>
    <t>Pořízení dlouhodobého hmotného majetku</t>
  </si>
  <si>
    <t>071100</t>
  </si>
  <si>
    <t>Oprávky ke zřizovacím výdajům</t>
  </si>
  <si>
    <t>073100</t>
  </si>
  <si>
    <t>Oprávky k softwaru</t>
  </si>
  <si>
    <t>081100</t>
  </si>
  <si>
    <t>Oprávky ke stavbám</t>
  </si>
  <si>
    <t>082100</t>
  </si>
  <si>
    <t>Oprávky k samostatným movitým věcem a souborům movitých věcí</t>
  </si>
  <si>
    <t>082190</t>
  </si>
  <si>
    <t>Oprávky k samostatným movitým věcem a souborům  -výkonové</t>
  </si>
  <si>
    <t>111100</t>
  </si>
  <si>
    <t>Pořízení materiálu</t>
  </si>
  <si>
    <t>112100</t>
  </si>
  <si>
    <t>Materiál na skladě</t>
  </si>
  <si>
    <t>112900</t>
  </si>
  <si>
    <t>Materiál na skladě - vedl. (souv.) náklady - sklad</t>
  </si>
  <si>
    <t>112910</t>
  </si>
  <si>
    <t>Materiál na skladě - vedl. (souv.) náklady - ručně</t>
  </si>
  <si>
    <t>119100</t>
  </si>
  <si>
    <t>Materiál na cestě</t>
  </si>
  <si>
    <t>121000</t>
  </si>
  <si>
    <t>Nedokončená výroba</t>
  </si>
  <si>
    <t>122100</t>
  </si>
  <si>
    <t>Polotovary vlastní výroby</t>
  </si>
  <si>
    <t>123100</t>
  </si>
  <si>
    <t>Výrobky</t>
  </si>
  <si>
    <t>131100</t>
  </si>
  <si>
    <t>Pořízení zboží</t>
  </si>
  <si>
    <t>132100</t>
  </si>
  <si>
    <t>Zboží na skladě a v prodejnách</t>
  </si>
  <si>
    <t>132900</t>
  </si>
  <si>
    <t>Zboží na skl. a v prod. - vedl. (souv.) náklady - sklady</t>
  </si>
  <si>
    <t>132910</t>
  </si>
  <si>
    <t>Zboží na skl. a v prod. - vedl. (souv.) náklady - ručně</t>
  </si>
  <si>
    <t>139100</t>
  </si>
  <si>
    <t>Zboží na cestě</t>
  </si>
  <si>
    <t>196100</t>
  </si>
  <si>
    <t>Opravná položka ke zboží</t>
  </si>
  <si>
    <t>211100</t>
  </si>
  <si>
    <t>Pokladna hlavní CZK</t>
  </si>
  <si>
    <t>211110</t>
  </si>
  <si>
    <t>Pokladna vedlejší CZK</t>
  </si>
  <si>
    <t>211200</t>
  </si>
  <si>
    <t>Pokladna EUR</t>
  </si>
  <si>
    <t>211300</t>
  </si>
  <si>
    <t>Pokladna USD</t>
  </si>
  <si>
    <t>211400</t>
  </si>
  <si>
    <t>Pokladna - další cizí měna</t>
  </si>
  <si>
    <t>213100</t>
  </si>
  <si>
    <t>Ceniny</t>
  </si>
  <si>
    <t>221100</t>
  </si>
  <si>
    <t>Bankovní účet - CZK - hlavní</t>
  </si>
  <si>
    <t>221110</t>
  </si>
  <si>
    <t>Bankovní účet - CZK - vedlejší</t>
  </si>
  <si>
    <t>221200</t>
  </si>
  <si>
    <t>Bankovní účet - EUR</t>
  </si>
  <si>
    <t>221300</t>
  </si>
  <si>
    <t>Bankovní účet - USD</t>
  </si>
  <si>
    <t>221500</t>
  </si>
  <si>
    <t>Termínovaný účet</t>
  </si>
  <si>
    <t>231100</t>
  </si>
  <si>
    <t>Krátkodobé bankovní úvěry</t>
  </si>
  <si>
    <t>261100</t>
  </si>
  <si>
    <t>Peníze na cestě</t>
  </si>
  <si>
    <t>311100</t>
  </si>
  <si>
    <t>Odběratelé - tuzemsko - krátkodobé pohl.</t>
  </si>
  <si>
    <t>311200</t>
  </si>
  <si>
    <t>Odběratelé -zahraničí - krátkodobé pohl.</t>
  </si>
  <si>
    <t>311500</t>
  </si>
  <si>
    <t>Odběratelé - tuzemsko - dlouhodobé pohl.</t>
  </si>
  <si>
    <t>311600</t>
  </si>
  <si>
    <t>Odběratelé -zahraničí -dlouhodobé pohl.</t>
  </si>
  <si>
    <t>314100</t>
  </si>
  <si>
    <t>Poskytnuté prov. zálohy - tuz. - krátkodobé- nedaňové</t>
  </si>
  <si>
    <t>314130</t>
  </si>
  <si>
    <t>Poskytnuté prov. zálohy - tuz. - krátkodobé- Daňové</t>
  </si>
  <si>
    <t>314190</t>
  </si>
  <si>
    <t>Poskytnuté prov. zálohy - úhrady záloh</t>
  </si>
  <si>
    <t>314200</t>
  </si>
  <si>
    <t>Poskytnuté prov. zálohy - zahr. - krátkodobé- nedaňové</t>
  </si>
  <si>
    <t>314230</t>
  </si>
  <si>
    <t>Poskytnuté prov. zálohy - zahr. - krátkodobé- Daňové</t>
  </si>
  <si>
    <t>315100</t>
  </si>
  <si>
    <t>Ostatní pohledávky - krátkodobé</t>
  </si>
  <si>
    <t>321100</t>
  </si>
  <si>
    <t>Dodavatelé - tuzemsko - krátkodobé záv.</t>
  </si>
  <si>
    <t>321200</t>
  </si>
  <si>
    <t>Dodavatelé - zahraničí - krátkodobé záv.</t>
  </si>
  <si>
    <t>321500</t>
  </si>
  <si>
    <t>Dodavatelé - tuzemsko - dlouhodobé záv.</t>
  </si>
  <si>
    <t>321600</t>
  </si>
  <si>
    <t>Dodavatelé - zahraničí - dlouhodobé záv.</t>
  </si>
  <si>
    <t>324100</t>
  </si>
  <si>
    <t>Přijaté zálohy - tuzemsko -krátkodobé - nedaňové</t>
  </si>
  <si>
    <t>324130</t>
  </si>
  <si>
    <t>Přijaté zálohy - tuzemsko -krátkodobé - Daňové</t>
  </si>
  <si>
    <t>324190</t>
  </si>
  <si>
    <t>Přijaté zálohy - úhrady záloh</t>
  </si>
  <si>
    <t>324200</t>
  </si>
  <si>
    <t>Přijaté zálohy - zahraničí -krátkodobé - nedaňové</t>
  </si>
  <si>
    <t>324230</t>
  </si>
  <si>
    <t>Přijaté zálohy - zahraničí -krátkodobé - Daňové</t>
  </si>
  <si>
    <t>325100</t>
  </si>
  <si>
    <t>Ostatní závazky - krátkodobé (nájmy, leasingy)</t>
  </si>
  <si>
    <t>331100</t>
  </si>
  <si>
    <t>Zaměstnanci</t>
  </si>
  <si>
    <t>331200</t>
  </si>
  <si>
    <t>Zaměstnanci - výplata mzdy</t>
  </si>
  <si>
    <t>333100</t>
  </si>
  <si>
    <t>Ostatní závazky vůči zaměstnancům</t>
  </si>
  <si>
    <t>333999</t>
  </si>
  <si>
    <t>Ostatní závazky vůči zaměstnancům - CESTOVNÉ</t>
  </si>
  <si>
    <t>335100</t>
  </si>
  <si>
    <t>Pohledávky za zaměstnance - půjčky</t>
  </si>
  <si>
    <t>335200</t>
  </si>
  <si>
    <t>Pohledávky za zaměstnance - ostatní</t>
  </si>
  <si>
    <t>336100</t>
  </si>
  <si>
    <t>Zúčtování s institucemi sociálního zabezpečení</t>
  </si>
  <si>
    <t>336200</t>
  </si>
  <si>
    <t>Zúčtování s institucemi zdravotního pojištění</t>
  </si>
  <si>
    <t>341100</t>
  </si>
  <si>
    <t>Daň z příjmu</t>
  </si>
  <si>
    <t>342100</t>
  </si>
  <si>
    <t>Ostatní přímé daně - zálohová</t>
  </si>
  <si>
    <t>342200</t>
  </si>
  <si>
    <t>Ostatní přímé daně - srážková (daň 1)</t>
  </si>
  <si>
    <t>343100</t>
  </si>
  <si>
    <t>Daň z přidané hodnoty - zúčtování s FÚ</t>
  </si>
  <si>
    <t>3431110</t>
  </si>
  <si>
    <t>DPH výstup tuzemsko 10% (ř.2)</t>
  </si>
  <si>
    <t>3431115</t>
  </si>
  <si>
    <t>DPH výstup tuzemsko 15% (ř.2)</t>
  </si>
  <si>
    <t>3431121</t>
  </si>
  <si>
    <t>DPH výstup tuzemsko 21% (ř.1)</t>
  </si>
  <si>
    <t>3431215</t>
  </si>
  <si>
    <t>DPH výstup pořízení zboží z JČS 15% (ř.4)</t>
  </si>
  <si>
    <t>3431221</t>
  </si>
  <si>
    <t>DPH výstup pořízení zboží z JČS 21% (ř.3)</t>
  </si>
  <si>
    <t>3431315</t>
  </si>
  <si>
    <t>DPH výstup přijetí služby z JČS 15% (ř.6)</t>
  </si>
  <si>
    <t>3431321</t>
  </si>
  <si>
    <t>DPH výstup přijetí služby z JČS 21% (ř.5)</t>
  </si>
  <si>
    <t>3431415</t>
  </si>
  <si>
    <t>DPH výstup dovoz zboží 15% (ř.8)</t>
  </si>
  <si>
    <t>3431421</t>
  </si>
  <si>
    <t>DPH výstup dovoz zboží 21% (ř.7)</t>
  </si>
  <si>
    <t>3431615</t>
  </si>
  <si>
    <t>DPH výstup režim PDP odběratel 15% (ř.11)</t>
  </si>
  <si>
    <t>3431621</t>
  </si>
  <si>
    <t>DPH výstup režim PDP odběratel 21% (ř.10)</t>
  </si>
  <si>
    <t>3431715</t>
  </si>
  <si>
    <t>DPH výstup ost. zdanitelná plnění §108 15% (ř.13)</t>
  </si>
  <si>
    <t>3431721</t>
  </si>
  <si>
    <t>DPH výstup ost. zdanitelná plnění §108 21% (ř.12)</t>
  </si>
  <si>
    <t>3432000</t>
  </si>
  <si>
    <t>DPH dodání zboží do JČS (ř.20)</t>
  </si>
  <si>
    <t>3432100</t>
  </si>
  <si>
    <t>DPH poskytnutí služeb s míst.plnění v JČS (ř.21)</t>
  </si>
  <si>
    <t>3432200</t>
  </si>
  <si>
    <t>DPH vývoz zboží (ř.22)</t>
  </si>
  <si>
    <t>3432500</t>
  </si>
  <si>
    <t>DPH režim PDP dodavatel (ř.25)</t>
  </si>
  <si>
    <t>3432600</t>
  </si>
  <si>
    <t>DPH ostatní uskut. plnění s nárokem na OD (ř.26)</t>
  </si>
  <si>
    <t>3434110</t>
  </si>
  <si>
    <t>DPH vstup tuzemsko 10% (ř.41)</t>
  </si>
  <si>
    <t>3434115</t>
  </si>
  <si>
    <t>DPH vstup tuzemsko 15% (ř.41)</t>
  </si>
  <si>
    <t>3434121</t>
  </si>
  <si>
    <t>DPH vstup tuzemsko 21% (ř.40)</t>
  </si>
  <si>
    <t>3434315</t>
  </si>
  <si>
    <t>DPH vstup ze zdanit.plnění vykáz.na ř.3 až 13 15% (ř.44)</t>
  </si>
  <si>
    <t>3434321</t>
  </si>
  <si>
    <t>DPH vstup ze zdanit.plnění vykáz.na ř.3 až 13 21% (ř.43)</t>
  </si>
  <si>
    <t>3434510</t>
  </si>
  <si>
    <t>DPH vstup tuzemsko 10% (ř.41) - krácený nárok</t>
  </si>
  <si>
    <t>3434515</t>
  </si>
  <si>
    <t>DPH vstup tuzemsko 15% (ř.41) - krácený nárok</t>
  </si>
  <si>
    <t>3434521</t>
  </si>
  <si>
    <t>DPH vstup tuzemsko 21% (ř.40) - krácený nárok</t>
  </si>
  <si>
    <t>3434715</t>
  </si>
  <si>
    <t>DPH vstup ze zdanit.plnění vykáz.na ř.3 až 13 15% (ř.44) - krácený nárok</t>
  </si>
  <si>
    <t>3434721</t>
  </si>
  <si>
    <t>DPH vstup ze zdanit.plnění vykáz.na ř.3 až 13 21% (ř.43) - krácený nárok</t>
  </si>
  <si>
    <t>3435000</t>
  </si>
  <si>
    <t>DPH plnění osvob. od daně bez nároku na OD (ř.50)</t>
  </si>
  <si>
    <t>3435401</t>
  </si>
  <si>
    <t>DPH - Tuzemsko - vstup - není majetek - plný nárok -20%</t>
  </si>
  <si>
    <t>3435402</t>
  </si>
  <si>
    <t>DPH - Tuzemsko - vstup - je majetek - plný nárok -20%</t>
  </si>
  <si>
    <t>3435403</t>
  </si>
  <si>
    <t>DPH - Tuzemsko - vstup - není majetek - krácený nárok -20%</t>
  </si>
  <si>
    <t>3435404</t>
  </si>
  <si>
    <t>DPH - Tuzemsko - vstup - je majetek -  krácený nárok -20%</t>
  </si>
  <si>
    <t>3435411</t>
  </si>
  <si>
    <t>DPH - Tuzemsko - vstup - není majetek - plný nárok -10%</t>
  </si>
  <si>
    <t>3435412</t>
  </si>
  <si>
    <t>DPH - Tuzemsko - vstup - je majetek - plný nárok -10%</t>
  </si>
  <si>
    <t>3435413</t>
  </si>
  <si>
    <t>DPH - Tuzemsko - vstup - není majetek - krácený nárok -10%</t>
  </si>
  <si>
    <t>3435414</t>
  </si>
  <si>
    <t>DPH - Tuzemsko - vstup - je majetek -  krácený nárok -10%</t>
  </si>
  <si>
    <t>3435421</t>
  </si>
  <si>
    <t>DPH - Při dovozu - vstup - není majetek - plný nárok -- 20%</t>
  </si>
  <si>
    <t>3435422</t>
  </si>
  <si>
    <t>DPH - Při dovozu - vstup - je majetek- plný nárok -- 20%</t>
  </si>
  <si>
    <t>3435423</t>
  </si>
  <si>
    <t>DPH - Při dovozu - vstup - není majetek - krácený nárok -- 20%</t>
  </si>
  <si>
    <t>3435424</t>
  </si>
  <si>
    <t>DPH - Při dovozu - vstup - je majetek - krácený nárok -- 20%</t>
  </si>
  <si>
    <t>3435431</t>
  </si>
  <si>
    <t>DPH - Při dovozu - vstup - není majetek - plný nárok -- 10%</t>
  </si>
  <si>
    <t>3435432</t>
  </si>
  <si>
    <t>DPH - Při dovozu - vstup - je majetek- plný nárok -- 10%</t>
  </si>
  <si>
    <t>3435433</t>
  </si>
  <si>
    <t>DPH - Při dovozu - vstup - není majetek - krácený nárok -- 10%</t>
  </si>
  <si>
    <t>3435434</t>
  </si>
  <si>
    <t>DPH - Při dovozu - vstup - je majetek - krácený nárok -- 10%</t>
  </si>
  <si>
    <t>3435441</t>
  </si>
  <si>
    <t>DPH - Ze zdan.plnění z ř.3-12 - není majetek - plný nárok - 20%</t>
  </si>
  <si>
    <t>3435442</t>
  </si>
  <si>
    <t>DPH - Ze zdan.plnění z ř.3-12 - je majetek - plný nárok - 20%</t>
  </si>
  <si>
    <t>3435443</t>
  </si>
  <si>
    <t>DPH - Ze zdan.plnění z ř.3-12 - není majetek - krácený nárok - 20%</t>
  </si>
  <si>
    <t>3435444</t>
  </si>
  <si>
    <t>DPH - Ze zdan.plnění z ř.3-12 - je majetek - krácený nárok - 20%</t>
  </si>
  <si>
    <t>3435451</t>
  </si>
  <si>
    <t>DPH - Ze zdan.plnění z ř.3-12 - není majetek - plný nárok - 10%</t>
  </si>
  <si>
    <t>3435452</t>
  </si>
  <si>
    <t>DPH - Ze zdan.plnění z ř.3-12 - je majetek - plný nárok - 10%</t>
  </si>
  <si>
    <t>3435453</t>
  </si>
  <si>
    <t>DPH - Ze zdan.plnění z ř.3-12 - není majetek - krácený nárok - 10%</t>
  </si>
  <si>
    <t>3435454</t>
  </si>
  <si>
    <t>DPH - Ze zdan.plnění z ř.3-12 - je majetek - krácený nárok - 10%</t>
  </si>
  <si>
    <t>343601</t>
  </si>
  <si>
    <t>DPH - Tuzemsko - výstup - 20%</t>
  </si>
  <si>
    <t>343602</t>
  </si>
  <si>
    <t>DPH - Tuzemsko - výstup - 10%</t>
  </si>
  <si>
    <t>343603</t>
  </si>
  <si>
    <t>DPH - Pořízení zboží EU - výstup -20%</t>
  </si>
  <si>
    <t>343604</t>
  </si>
  <si>
    <t>DPH - Pořízení zboží EU - výstup -10%</t>
  </si>
  <si>
    <t>343605</t>
  </si>
  <si>
    <t>DPH - Přijetí služby od osoby registr. EU - výstup - 20%</t>
  </si>
  <si>
    <t>343606</t>
  </si>
  <si>
    <t>DPH - Přijetí služby od osoby registr. EU -výstup - 10%</t>
  </si>
  <si>
    <t>343607</t>
  </si>
  <si>
    <t>DPH - Dovoz zboží - výstup - 20%</t>
  </si>
  <si>
    <t>343608</t>
  </si>
  <si>
    <t>DPH - Dovoz zboží - výstup - 10%</t>
  </si>
  <si>
    <t>343609</t>
  </si>
  <si>
    <t>DPH - Pořízení nového dopravního prostředku - 0%</t>
  </si>
  <si>
    <t>343611</t>
  </si>
  <si>
    <t>DPH - Ostatní zdan.plnění § 15 - výstup - 20%</t>
  </si>
  <si>
    <t>343612</t>
  </si>
  <si>
    <t>DPH - Ostatní zdan.plnění § 15 - výstup -10%</t>
  </si>
  <si>
    <t>343620</t>
  </si>
  <si>
    <t>DPH - Dodání zboží do EU - odeslání zboží -výstup - 0%</t>
  </si>
  <si>
    <t>343621</t>
  </si>
  <si>
    <t>DPH - Poskytnutí služby s místem plnění mimo tuzemsko - 0%</t>
  </si>
  <si>
    <t>343622</t>
  </si>
  <si>
    <t>DPH - Vývoz zboží - 3.země - 0%</t>
  </si>
  <si>
    <t>343623</t>
  </si>
  <si>
    <t>DPH - Dodání nového dopr. prostř.sobě neregistr.k dani v jiném čl.státě - výstup - 0%</t>
  </si>
  <si>
    <t>343624</t>
  </si>
  <si>
    <t>DPH - Zasílání zboží do jiného čl.státu - výstup - 0%</t>
  </si>
  <si>
    <t>343625</t>
  </si>
  <si>
    <t>DPH - Ostatní uskut.plnění s nárokem na odpočet - výstup 0%</t>
  </si>
  <si>
    <t>343630</t>
  </si>
  <si>
    <t>DPH - Třístranný  obchod prostřední osobou - Pořízení zboží - výstup - 0%</t>
  </si>
  <si>
    <t>343631</t>
  </si>
  <si>
    <t>DPH - Třístranný  obchod prostřední osobou - Dodání zboží - výstup - 0%</t>
  </si>
  <si>
    <t>343650</t>
  </si>
  <si>
    <t>DPH - Plnění osvobozená od daně bez nároku na odpočet daně - výstup - 0%</t>
  </si>
  <si>
    <t>3436511</t>
  </si>
  <si>
    <t>DPH - Hodnota plnění nezapočítávaných do výpočtu koeficientu- s nárokem na odpočet  - 0%</t>
  </si>
  <si>
    <t>3436512</t>
  </si>
  <si>
    <t>DPH - Hodnota plnění nezapočítávaných do výpočtu koeficientu- bez nároku na odpočet  - 0%</t>
  </si>
  <si>
    <t>343701</t>
  </si>
  <si>
    <t>DPH - PDP - samovyměření vstup -20%</t>
  </si>
  <si>
    <t>343702</t>
  </si>
  <si>
    <t>DPH - PDP - samovyměření výstup -20%</t>
  </si>
  <si>
    <t>343703</t>
  </si>
  <si>
    <t>DPH - PDP - výstup</t>
  </si>
  <si>
    <t>3437115</t>
  </si>
  <si>
    <t>DPH vstup tuzemsko 15% (ř.41+ř.47) - MAJETEK</t>
  </si>
  <si>
    <t>3437121</t>
  </si>
  <si>
    <t>DPH vstup tuzemsko 21% (ř.40+ř.47) - MAJETEK</t>
  </si>
  <si>
    <t>3437321</t>
  </si>
  <si>
    <t>DPH vstup ze zdanit.plnění vykáz.na ř.3 až 13 21% (ř.43+ř.47) - MAJETEK</t>
  </si>
  <si>
    <t>3439000</t>
  </si>
  <si>
    <t>DPH vyrovnání s FÚ</t>
  </si>
  <si>
    <t>345100</t>
  </si>
  <si>
    <t>Ostatní daně a poplatky</t>
  </si>
  <si>
    <t>354100</t>
  </si>
  <si>
    <t>Pohledávky za společníky při úhradě ztráty</t>
  </si>
  <si>
    <t>355100</t>
  </si>
  <si>
    <t>Ostatní pohledávky za společníky</t>
  </si>
  <si>
    <t>364100</t>
  </si>
  <si>
    <t>Závazky ke společníkům při rozdělování zisku</t>
  </si>
  <si>
    <t>365100</t>
  </si>
  <si>
    <t>Ostatní závazky ke společníkům</t>
  </si>
  <si>
    <t>366100</t>
  </si>
  <si>
    <t>Závazky ke spolecníkum a clenum družstva ze závislé cinnosti</t>
  </si>
  <si>
    <t>366200</t>
  </si>
  <si>
    <t>Závazky ke spolecníkum a clenum družstva - výplata odměn</t>
  </si>
  <si>
    <t>378100</t>
  </si>
  <si>
    <t>Jiné pohledávky - krátkodobé</t>
  </si>
  <si>
    <t>379100</t>
  </si>
  <si>
    <t>Jiné závazky-krátkodobé</t>
  </si>
  <si>
    <t>379200</t>
  </si>
  <si>
    <t>Jiné závazky - PF a ŽP + ostatní spoření</t>
  </si>
  <si>
    <t>379300</t>
  </si>
  <si>
    <t>Jiné závazky - předn. a nepředn. srážky</t>
  </si>
  <si>
    <t>379400</t>
  </si>
  <si>
    <t>Jiné závazky - dlužné a běžné výživné</t>
  </si>
  <si>
    <t>381100</t>
  </si>
  <si>
    <t>Náklady příštích období</t>
  </si>
  <si>
    <t>383100</t>
  </si>
  <si>
    <t>Výdaje příštích období</t>
  </si>
  <si>
    <t>384100</t>
  </si>
  <si>
    <t>Výnosy příštích období</t>
  </si>
  <si>
    <t>385100</t>
  </si>
  <si>
    <t>Příjmy příštích období</t>
  </si>
  <si>
    <t>388100</t>
  </si>
  <si>
    <t>Dohadné účty aktivní</t>
  </si>
  <si>
    <t>389100</t>
  </si>
  <si>
    <t>Dohadné účty pasivní</t>
  </si>
  <si>
    <t>391100</t>
  </si>
  <si>
    <t>Opravná položka k pohledávkám - krátkodobým</t>
  </si>
  <si>
    <t>391500</t>
  </si>
  <si>
    <t>Opravná položka k pohledávkám - dlouhodobým</t>
  </si>
  <si>
    <t>395100</t>
  </si>
  <si>
    <t>Vnitřní zúčtování</t>
  </si>
  <si>
    <t>395200</t>
  </si>
  <si>
    <t>Vnitřní zúčtování - převody mezi sklady</t>
  </si>
  <si>
    <t>411100</t>
  </si>
  <si>
    <t>Základní kapitál splacený</t>
  </si>
  <si>
    <t>411200</t>
  </si>
  <si>
    <t>Základní kapitál nesplacený</t>
  </si>
  <si>
    <t>414100</t>
  </si>
  <si>
    <t>Oceňovací rozdíly z přecenění majetku a závazků</t>
  </si>
  <si>
    <t>421100</t>
  </si>
  <si>
    <t>Zákonný rezervní fond</t>
  </si>
  <si>
    <t>421200</t>
  </si>
  <si>
    <t>Ostatní fondy</t>
  </si>
  <si>
    <t>428100</t>
  </si>
  <si>
    <t>Nerozdělený zisk minulých let</t>
  </si>
  <si>
    <t>429100</t>
  </si>
  <si>
    <t>Neuhrazená ztráta minulých let</t>
  </si>
  <si>
    <t>431100</t>
  </si>
  <si>
    <t>Výsledek hospodaření ve schvalovacím řízení</t>
  </si>
  <si>
    <t>451100</t>
  </si>
  <si>
    <t>Rezervy zákonné</t>
  </si>
  <si>
    <t>459100</t>
  </si>
  <si>
    <t>Ostatní rezervy</t>
  </si>
  <si>
    <t>461100</t>
  </si>
  <si>
    <t>Bankovní úvěry</t>
  </si>
  <si>
    <t>479100</t>
  </si>
  <si>
    <t>Ostatní dlouhodobé závazky</t>
  </si>
  <si>
    <t>481100</t>
  </si>
  <si>
    <t>Odložený daňový závazek a pohledávka</t>
  </si>
  <si>
    <t>491100</t>
  </si>
  <si>
    <t>Účet individuálního podnikatele</t>
  </si>
  <si>
    <t>5</t>
  </si>
  <si>
    <t>Pomocný účet - Náklady</t>
  </si>
  <si>
    <t>501000</t>
  </si>
  <si>
    <t>Spotřeba materiálu - zakázky (rozpracovanost)</t>
  </si>
  <si>
    <t>501050</t>
  </si>
  <si>
    <t>Spotřeba materiálu - výroba</t>
  </si>
  <si>
    <t>501051</t>
  </si>
  <si>
    <t>Spotřeba materiálu nepř. - výroba</t>
  </si>
  <si>
    <t>501100</t>
  </si>
  <si>
    <t>Spotřeba materiálu - režie</t>
  </si>
  <si>
    <t>501200</t>
  </si>
  <si>
    <t>Spotřeba materiálu - PHM</t>
  </si>
  <si>
    <t>501300</t>
  </si>
  <si>
    <t>Spotřeba materiálu - nákup DKHM do limitu</t>
  </si>
  <si>
    <t>501999</t>
  </si>
  <si>
    <t>Spotreba materiálu - nedaňová (oprava stavu skladu)</t>
  </si>
  <si>
    <t>502100</t>
  </si>
  <si>
    <t>Spotřeba energie - elektřina</t>
  </si>
  <si>
    <t>502200</t>
  </si>
  <si>
    <t>Spotřeba energie - plyn</t>
  </si>
  <si>
    <t>502300</t>
  </si>
  <si>
    <t>Spotřeba energie - voda</t>
  </si>
  <si>
    <t>504100</t>
  </si>
  <si>
    <t>Prodané zboží - Skupina zboží 1</t>
  </si>
  <si>
    <t>504200</t>
  </si>
  <si>
    <t>Prodané zboží - Skupina zboží 2</t>
  </si>
  <si>
    <t>504300</t>
  </si>
  <si>
    <t>Prodané zboží - Skupina zboží 3</t>
  </si>
  <si>
    <t>504900</t>
  </si>
  <si>
    <t>Prodané zboží - metoda B</t>
  </si>
  <si>
    <t>511100</t>
  </si>
  <si>
    <t>Opravy a udržování - auta</t>
  </si>
  <si>
    <t>511200</t>
  </si>
  <si>
    <t>Opravy a udržování - budovy</t>
  </si>
  <si>
    <t>511300</t>
  </si>
  <si>
    <t>Opravy a udržování - ostatní</t>
  </si>
  <si>
    <t>512100</t>
  </si>
  <si>
    <t>Cestovné - tuzemsko</t>
  </si>
  <si>
    <t>512200</t>
  </si>
  <si>
    <t>Cestovné - zahraničí</t>
  </si>
  <si>
    <t>512999</t>
  </si>
  <si>
    <t>Cestovné nad limit - nedaňové</t>
  </si>
  <si>
    <t>513100</t>
  </si>
  <si>
    <t>Náklady na reprezentaci</t>
  </si>
  <si>
    <t>518000</t>
  </si>
  <si>
    <t>Ostatní služby - zakázky (rozpracovanost)</t>
  </si>
  <si>
    <t>518100</t>
  </si>
  <si>
    <t>Ostatní služby - telekomunikační služby - pevné linky</t>
  </si>
  <si>
    <t>518110</t>
  </si>
  <si>
    <t>Ostatní služby - telekomunikační služby - mobily</t>
  </si>
  <si>
    <t>518200</t>
  </si>
  <si>
    <t>Ostatní služby - leasing</t>
  </si>
  <si>
    <t>518300</t>
  </si>
  <si>
    <t>Ostatní služby - nájemné</t>
  </si>
  <si>
    <t>518400</t>
  </si>
  <si>
    <t>Ostatní služby - dopravné</t>
  </si>
  <si>
    <t>518500</t>
  </si>
  <si>
    <t>Ostatní služby - poštovné</t>
  </si>
  <si>
    <t>518600</t>
  </si>
  <si>
    <t>Ostatní služby - provize</t>
  </si>
  <si>
    <t>518700</t>
  </si>
  <si>
    <t>Ostatní služby - propagace</t>
  </si>
  <si>
    <t>518900</t>
  </si>
  <si>
    <t>Ostatní služby - ostatní</t>
  </si>
  <si>
    <t>518999</t>
  </si>
  <si>
    <t>Ostatní služby - nedaňové</t>
  </si>
  <si>
    <t>520100</t>
  </si>
  <si>
    <t>Osobní náklady</t>
  </si>
  <si>
    <t>521100</t>
  </si>
  <si>
    <t>Mzdové náklady</t>
  </si>
  <si>
    <t>521200</t>
  </si>
  <si>
    <t>Mzdové náklady - dohody</t>
  </si>
  <si>
    <t>521300</t>
  </si>
  <si>
    <t>Mzdové náklady - náhrada při prac. neschopnosti</t>
  </si>
  <si>
    <t>523100</t>
  </si>
  <si>
    <t>Odměny členů orgánu společnosti a družstva</t>
  </si>
  <si>
    <t>524100</t>
  </si>
  <si>
    <t>Zákonné sociální pojištení</t>
  </si>
  <si>
    <t>524200</t>
  </si>
  <si>
    <t>Zákonné zdravotní pojištení</t>
  </si>
  <si>
    <t>525100</t>
  </si>
  <si>
    <t>Ostatní sociální pojištení</t>
  </si>
  <si>
    <t>526100</t>
  </si>
  <si>
    <t>Sociální náklady individuálního podnikatele</t>
  </si>
  <si>
    <t>527100</t>
  </si>
  <si>
    <t>Zákonné sociální náklady</t>
  </si>
  <si>
    <t>528999</t>
  </si>
  <si>
    <t>Ostatní sociální náklady - nedaňové</t>
  </si>
  <si>
    <t>530100</t>
  </si>
  <si>
    <t>Daně a poplatky</t>
  </si>
  <si>
    <t>531100</t>
  </si>
  <si>
    <t>Daň silniční</t>
  </si>
  <si>
    <t>532100</t>
  </si>
  <si>
    <t>Daň z nemovitostí</t>
  </si>
  <si>
    <t>538100</t>
  </si>
  <si>
    <t>541100</t>
  </si>
  <si>
    <t>Zůstatková cena prodaného dlouhodobého nehmotného a hmotného majetku</t>
  </si>
  <si>
    <t>542100</t>
  </si>
  <si>
    <t>Prodaný materiál</t>
  </si>
  <si>
    <t>543100</t>
  </si>
  <si>
    <t>Dary</t>
  </si>
  <si>
    <t>544100</t>
  </si>
  <si>
    <t>Smluvní pokuty a úroky z prodlení</t>
  </si>
  <si>
    <t>545100</t>
  </si>
  <si>
    <t>Ostatní pokuty a penále</t>
  </si>
  <si>
    <t>546100</t>
  </si>
  <si>
    <t>Odpis pohledávky</t>
  </si>
  <si>
    <t>548100</t>
  </si>
  <si>
    <t>Pojistné</t>
  </si>
  <si>
    <t>548200</t>
  </si>
  <si>
    <t>Ostatní provozní náklady - ostatní</t>
  </si>
  <si>
    <t>548900</t>
  </si>
  <si>
    <t>Ostatní provozní náklady - zaokrouhlení</t>
  </si>
  <si>
    <t>548999</t>
  </si>
  <si>
    <t>Ostatní provozní náklady-nedaňové</t>
  </si>
  <si>
    <t>549100</t>
  </si>
  <si>
    <t>Manka a škody</t>
  </si>
  <si>
    <t>549999</t>
  </si>
  <si>
    <t>Manka a škody - nedaňové</t>
  </si>
  <si>
    <t>551100</t>
  </si>
  <si>
    <t>Odpisy dlouhodobého nehmotného a hmotného majetku</t>
  </si>
  <si>
    <t>551190</t>
  </si>
  <si>
    <t>Odpisy dlouhodobého majetku -výkonové</t>
  </si>
  <si>
    <t>552100</t>
  </si>
  <si>
    <t>Tvorba zákonných rezerv</t>
  </si>
  <si>
    <t>554100</t>
  </si>
  <si>
    <t>Tvorba ostatních rezerv</t>
  </si>
  <si>
    <t>562100</t>
  </si>
  <si>
    <t>Úroky</t>
  </si>
  <si>
    <t>563100</t>
  </si>
  <si>
    <t>Kursové ztráty</t>
  </si>
  <si>
    <t>568100</t>
  </si>
  <si>
    <t>Bankovní poplatky</t>
  </si>
  <si>
    <t>568200</t>
  </si>
  <si>
    <t>Ostatní finanční náklady</t>
  </si>
  <si>
    <t>574100</t>
  </si>
  <si>
    <t>Tvorba rezerv</t>
  </si>
  <si>
    <t>579100</t>
  </si>
  <si>
    <t>Tvorba opravných položek</t>
  </si>
  <si>
    <t>580100</t>
  </si>
  <si>
    <t>Mimořádné náklady</t>
  </si>
  <si>
    <t>581100</t>
  </si>
  <si>
    <t>Změna stavu nedokončené výroby</t>
  </si>
  <si>
    <t>582100</t>
  </si>
  <si>
    <t>Změna stavu polotovarů vl. výroby</t>
  </si>
  <si>
    <t>583100</t>
  </si>
  <si>
    <t>Změna stavu výrobků</t>
  </si>
  <si>
    <t>584100</t>
  </si>
  <si>
    <t>588100</t>
  </si>
  <si>
    <t>Ostatní mimořádné náklady</t>
  </si>
  <si>
    <t>589100</t>
  </si>
  <si>
    <t>591100</t>
  </si>
  <si>
    <t>Daň z příjmu z běžné činnosti - splatná</t>
  </si>
  <si>
    <t>592100</t>
  </si>
  <si>
    <t>Daň z příjmu z běžné činnosti - odložená</t>
  </si>
  <si>
    <t>593100</t>
  </si>
  <si>
    <t>Daň z příjmu z mimořádné činnosti - splatná</t>
  </si>
  <si>
    <t>594100</t>
  </si>
  <si>
    <t>Daň z příjmu z mimořádné činnosti - odložená</t>
  </si>
  <si>
    <t>595100</t>
  </si>
  <si>
    <t>Dodatečné odvody daně z příjmu</t>
  </si>
  <si>
    <t>596100</t>
  </si>
  <si>
    <t>Převod podílu na výsledku hospodaření společníkům</t>
  </si>
  <si>
    <t>6</t>
  </si>
  <si>
    <t>Pomocný účet - Výnosy</t>
  </si>
  <si>
    <t>601100</t>
  </si>
  <si>
    <t>Tržby za vlastní výrobky</t>
  </si>
  <si>
    <t>602100</t>
  </si>
  <si>
    <t>Tržby z prodeje služeb 1</t>
  </si>
  <si>
    <t>602200</t>
  </si>
  <si>
    <t>Tržby z prodeje služeb 2</t>
  </si>
  <si>
    <t>602300</t>
  </si>
  <si>
    <t>Tržby z prodeje služeb 3</t>
  </si>
  <si>
    <t>602400</t>
  </si>
  <si>
    <t>Tržby z prodeje služeb 4</t>
  </si>
  <si>
    <t>602500</t>
  </si>
  <si>
    <t>Tržby z prodeje služeb 5</t>
  </si>
  <si>
    <t>602600</t>
  </si>
  <si>
    <t>Tržby z prodeje služeb 6</t>
  </si>
  <si>
    <t>604100</t>
  </si>
  <si>
    <t>Tržby za zboží-- Skupina zboží 1</t>
  </si>
  <si>
    <t>604200</t>
  </si>
  <si>
    <t>Tržby za zboží-- Skupina zboží 2</t>
  </si>
  <si>
    <t>604300</t>
  </si>
  <si>
    <t>Tržby za zboží-- Skupina zboží 3</t>
  </si>
  <si>
    <t>611000</t>
  </si>
  <si>
    <t>613100</t>
  </si>
  <si>
    <t>Změna stavu výrobů</t>
  </si>
  <si>
    <t>621100</t>
  </si>
  <si>
    <t>Aktivace materiálu a zboží</t>
  </si>
  <si>
    <t>622100</t>
  </si>
  <si>
    <t>Aktivace vnitropodnikových služeb</t>
  </si>
  <si>
    <t>641100</t>
  </si>
  <si>
    <t>Tržby z prodeje dlouhodobého nehmotného a hmotného majetku</t>
  </si>
  <si>
    <t>642100</t>
  </si>
  <si>
    <t>Tržby z prodeje materiálu</t>
  </si>
  <si>
    <t>644100</t>
  </si>
  <si>
    <t>646100</t>
  </si>
  <si>
    <t>Výnosy z odepsaných pohledávek</t>
  </si>
  <si>
    <t>648100</t>
  </si>
  <si>
    <t>Jiné provozní výnosy</t>
  </si>
  <si>
    <t>648900</t>
  </si>
  <si>
    <t>Jiné provozní výnosy - zaokrouhlení</t>
  </si>
  <si>
    <t>662100</t>
  </si>
  <si>
    <t>Úroky banky</t>
  </si>
  <si>
    <t>662200</t>
  </si>
  <si>
    <t>Úroky ostatní</t>
  </si>
  <si>
    <t>663100</t>
  </si>
  <si>
    <t>Kursové zisky</t>
  </si>
  <si>
    <t>668100</t>
  </si>
  <si>
    <t>Ostatní finanční výnosy</t>
  </si>
  <si>
    <t>680100</t>
  </si>
  <si>
    <t>Mimořádné výnosy</t>
  </si>
  <si>
    <t>688100</t>
  </si>
  <si>
    <t>Ostatní mimořádné výnosy</t>
  </si>
  <si>
    <t>688999</t>
  </si>
  <si>
    <t>Ostatní mimořádné výnosy - nedaňové</t>
  </si>
  <si>
    <t>701100</t>
  </si>
  <si>
    <t>Počáteční účet rozvažný</t>
  </si>
  <si>
    <t>702100</t>
  </si>
  <si>
    <t>Konečný účet rozvažný</t>
  </si>
  <si>
    <t>710100</t>
  </si>
  <si>
    <t>Účet zisku a ztrát</t>
  </si>
  <si>
    <t>Číslo účtu</t>
  </si>
  <si>
    <t>Název</t>
  </si>
  <si>
    <t>Stavy skladu</t>
  </si>
  <si>
    <t>Saldo</t>
  </si>
  <si>
    <t>Obrat podle odběratelů</t>
  </si>
  <si>
    <t xml:space="preserve">Sklad č. </t>
  </si>
  <si>
    <t>Sklad</t>
  </si>
  <si>
    <t>100</t>
  </si>
  <si>
    <t>Dřevovýroba</t>
  </si>
  <si>
    <t>10000001</t>
  </si>
  <si>
    <t>Dřevovýroba - sklad materiálu</t>
  </si>
  <si>
    <t>10000002</t>
  </si>
  <si>
    <t>Dřevovýroba - sklad polotovarů</t>
  </si>
  <si>
    <t>10000003</t>
  </si>
  <si>
    <t>Dřevovýroba - sklad výrobků</t>
  </si>
  <si>
    <t>200</t>
  </si>
  <si>
    <t>Bazény</t>
  </si>
  <si>
    <t>20000001</t>
  </si>
  <si>
    <t>Bazény - chemie (prodej v sídle)</t>
  </si>
  <si>
    <t>20000002</t>
  </si>
  <si>
    <t>Bazény - nádrže</t>
  </si>
  <si>
    <t>300</t>
  </si>
  <si>
    <t>Zahradnické služby</t>
  </si>
  <si>
    <t>400</t>
  </si>
  <si>
    <t>Správa</t>
  </si>
  <si>
    <t>40000001</t>
  </si>
  <si>
    <t>Správa - sklad zboží "Majetek"</t>
  </si>
  <si>
    <t>500</t>
  </si>
  <si>
    <t>Švadlenky</t>
  </si>
  <si>
    <t>50000001</t>
  </si>
  <si>
    <t>Švadlenky - sklad materiálu</t>
  </si>
  <si>
    <t>50000002</t>
  </si>
  <si>
    <t>Švadlenky - sklad polotovarů</t>
  </si>
  <si>
    <t>50000003</t>
  </si>
  <si>
    <t>Švadlenky - sklad výrobků</t>
  </si>
  <si>
    <t>600</t>
  </si>
  <si>
    <t>Kovovýroba</t>
  </si>
  <si>
    <t>60000001</t>
  </si>
  <si>
    <t>Kovovýroba - sklad materiálu</t>
  </si>
  <si>
    <t>60000002</t>
  </si>
  <si>
    <t>Kovovýroba - sklad polotovarů</t>
  </si>
  <si>
    <t>60000003</t>
  </si>
  <si>
    <t>Kovovýroba - sklad výrobků</t>
  </si>
  <si>
    <t>999</t>
  </si>
  <si>
    <t>Středisko 999 - služby</t>
  </si>
  <si>
    <t>Název skladu</t>
  </si>
  <si>
    <t>Název účtu</t>
  </si>
  <si>
    <t>Skupina zboží</t>
  </si>
  <si>
    <t>Registrační číslo</t>
  </si>
  <si>
    <t>Jednotka</t>
  </si>
  <si>
    <t>Stav k dispozici</t>
  </si>
  <si>
    <t xml:space="preserve">Celk.množství </t>
  </si>
  <si>
    <t>Finanční stav</t>
  </si>
  <si>
    <t>Finanční stav + SN</t>
  </si>
  <si>
    <t>110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</si>
  <si>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</si>
  <si>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</si>
  <si>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</si>
  <si>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</si>
  <si>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</si>
  <si>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</si>
  <si>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</si>
  <si>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</si>
  <si>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</si>
  <si>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</si>
  <si>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</si>
  <si>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</si>
  <si>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</si>
  <si>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</si>
  <si>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</si>
  <si>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</si>
  <si>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</si>
  <si>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</si>
  <si>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</si>
  <si>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</si>
  <si>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</si>
  <si>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</si>
  <si>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</si>
  <si>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</si>
  <si>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</si>
  <si>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</si>
  <si>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</si>
  <si>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</si>
  <si>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</si>
  <si>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</si>
  <si>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120</t>
  </si>
  <si>
    <t>130</t>
  </si>
  <si>
    <t>140</t>
  </si>
  <si>
    <t>210</t>
  </si>
  <si>
    <t>220</t>
  </si>
  <si>
    <t>410</t>
  </si>
  <si>
    <t>041101</t>
  </si>
  <si>
    <t>042101</t>
  </si>
  <si>
    <t>518001</t>
  </si>
  <si>
    <t>688200</t>
  </si>
  <si>
    <t>Odběratel</t>
  </si>
  <si>
    <t>IČO</t>
  </si>
  <si>
    <t>Saldo dodavatelské</t>
  </si>
  <si>
    <t>Saldo odběratelské</t>
  </si>
  <si>
    <t>Celkem</t>
  </si>
  <si>
    <t>1.2016:3.2016</t>
  </si>
  <si>
    <t>4.2016:6.2016</t>
  </si>
  <si>
    <t>7.2016:9.2016</t>
  </si>
  <si>
    <t>9.2016:12.2016</t>
  </si>
  <si>
    <t>Prodej zboží dle skupin (v CZK)</t>
  </si>
  <si>
    <t>Q1</t>
  </si>
  <si>
    <t>Q2</t>
  </si>
  <si>
    <t>Q3</t>
  </si>
  <si>
    <t>Q4</t>
  </si>
  <si>
    <t>1.2010:3.2010</t>
  </si>
  <si>
    <t>4.2010:6.2010</t>
  </si>
  <si>
    <t>7.2010:9.2010</t>
  </si>
  <si>
    <t>9.2010:12.2010</t>
  </si>
  <si>
    <t>Hrubá mzda</t>
  </si>
  <si>
    <t>Čistá mzda</t>
  </si>
  <si>
    <t>ZP firma</t>
  </si>
  <si>
    <t>ZP zaměstnanec</t>
  </si>
  <si>
    <t>SP firma</t>
  </si>
  <si>
    <t>SP zaměstnanec</t>
  </si>
  <si>
    <t>311___</t>
  </si>
  <si>
    <t>311[^2]__</t>
  </si>
  <si>
    <t>311[2]__</t>
  </si>
  <si>
    <t>3[13]1100</t>
  </si>
  <si>
    <t>311%</t>
  </si>
  <si>
    <t>311100:311200,331100</t>
  </si>
  <si>
    <t>%</t>
  </si>
  <si>
    <t>_</t>
  </si>
  <si>
    <t>[]</t>
  </si>
  <si>
    <t>[^]</t>
  </si>
  <si>
    <t>:,</t>
  </si>
  <si>
    <t>Pomocný sloupec</t>
  </si>
  <si>
    <t>Zástupné znaky</t>
  </si>
  <si>
    <t>Vzorec:</t>
  </si>
  <si>
    <t>účet</t>
  </si>
  <si>
    <t>Zástupný znak</t>
  </si>
  <si>
    <t>použití v účtu</t>
  </si>
  <si>
    <t>částka z deníku</t>
  </si>
  <si>
    <t>=IQDENIK("m";"H";"OBD=9";"UCET=" &amp; B5)</t>
  </si>
  <si>
    <t>tzn. částky na straně MD v hlavní měně v období 2016 na konkrétním účtu dle zadání v sloupci B.</t>
  </si>
  <si>
    <t xml:space="preserve">Hodnoty z účtů 311 s jakoukoliv další třímístnou analytikou. </t>
  </si>
  <si>
    <t>Hodnoty z účtů 311 s jakoukoliv další analytikou o libovolné délce.</t>
  </si>
  <si>
    <t>Hodnoty z účtů 311 s analytikou začínající pouze na 2.</t>
  </si>
  <si>
    <t xml:space="preserve">Hodnoty z účtů 311100 a 331100. </t>
  </si>
  <si>
    <t>Hodnoty z účtů 311 s jakoukoliv další třímístnou analytikou kromě 200-299. Čtvrté místo v čísle nesmí být č. 2.</t>
  </si>
  <si>
    <t xml:space="preserve">Hodnoty z účtů 311100 až 311200 plus účet 331100. </t>
  </si>
  <si>
    <t>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</si>
</sst>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/>
    <xf numFmtId="0" fontId="2" fillId="3" borderId="1" xfId="0" applyFont="1" applyFill="1" applyBorder="1"/>
    <xf numFmtId="164" fontId="2" fillId="0" borderId="1" xfId="0" applyNumberFormat="1" applyFont="1" applyBorder="1"/>
    <xf numFmtId="0" fontId="2" fillId="0" borderId="1" xfId="0" applyFont="1" applyBorder="1"/>
    <xf numFmtId="0" fontId="6" fillId="0" borderId="0" xfId="0" applyFont="1"/>
    <xf numFmtId="0" fontId="4" fillId="2" borderId="1" xfId="0" applyFont="1" applyFill="1" applyBorder="1"/>
    <xf numFmtId="164" fontId="4" fillId="2" borderId="1" xfId="0" applyNumberFormat="1" applyFont="1" applyFill="1" applyBorder="1"/>
    <xf numFmtId="49" fontId="2" fillId="0" borderId="0" xfId="0" applyNumberFormat="1" applyFont="1"/>
    <xf numFmtId="0" fontId="2" fillId="0" borderId="1" xfId="0" applyNumberFormat="1" applyFont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3" fillId="2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5" borderId="0" xfId="0" applyFill="1"/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0" xfId="0" applyNumberFormat="1" applyFont="1"/>
    <xf numFmtId="0" fontId="3" fillId="2" borderId="1" xfId="0" applyNumberFormat="1" applyFont="1" applyFill="1" applyBorder="1" applyAlignment="1">
      <alignment horizontal="left"/>
    </xf>
    <xf numFmtId="49" fontId="2" fillId="0" borderId="0" xfId="0" applyNumberFormat="1" applyFont="1" applyBorder="1"/>
    <xf numFmtId="164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49" fontId="0" fillId="0" borderId="0" xfId="0" applyNumberFormat="1"/>
    <xf numFmtId="0" fontId="0" fillId="2" borderId="1" xfId="0" applyFill="1" applyBorder="1"/>
    <xf numFmtId="164" fontId="2" fillId="0" borderId="0" xfId="0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</cellXfs>
  <cellStyles count="1">
    <cellStyle name="Normální" xfId="0" builtinId="0"/>
  </cellStyles>
  <dxfs count="2">
    <dxf>
      <fill>
        <patternFill>
          <bgColor rgb="FFFF9B9B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B9B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Zůstatky účtu za období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458092738407699"/>
          <c:y val="0.19949074074074077"/>
          <c:w val="0.82041907261592306"/>
          <c:h val="0.60465368912219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Poh.účtu!$B$5</c:f>
              <c:strCache>
                <c:ptCount val="1"/>
                <c:pt idx="0">
                  <c:v>Obrat MD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Poh.účtu!$A$6:$A$17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  <c:extLst xmlns:c15="http://schemas.microsoft.com/office/drawing/2012/chart"/>
            </c:strRef>
          </c:cat>
          <c:val>
            <c:numRef>
              <c:f>Poh.účtu!$B$6:$B$17</c:f>
              <c:numCache>
                <c:formatCode>#\ ##0.00_ ;[Red]\-#\ ##0.00\ </c:formatCode>
                <c:ptCount val="12"/>
                <c:pt idx="0">
                  <c:v>153040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589-4986-8FE3-114C6FF87CBB}"/>
            </c:ext>
          </c:extLst>
        </c:ser>
        <c:ser>
          <c:idx val="1"/>
          <c:order val="1"/>
          <c:tx>
            <c:strRef>
              <c:f>Poh.účtu!$C$5</c:f>
              <c:strCache>
                <c:ptCount val="1"/>
                <c:pt idx="0">
                  <c:v>Obrat D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Poh.účtu!$A$6:$A$17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  <c:extLst xmlns:c15="http://schemas.microsoft.com/office/drawing/2012/chart"/>
            </c:strRef>
          </c:cat>
          <c:val>
            <c:numRef>
              <c:f>Poh.účtu!$C$6:$C$17</c:f>
              <c:numCache>
                <c:formatCode>#\ ##0.00_ ;[Red]\-#\ ##0.00\ </c:formatCode>
                <c:ptCount val="12"/>
                <c:pt idx="0">
                  <c:v>5000</c:v>
                </c:pt>
                <c:pt idx="1">
                  <c:v>0</c:v>
                </c:pt>
                <c:pt idx="2">
                  <c:v>94376.5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1210</c:v>
                </c:pt>
                <c:pt idx="11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589-4986-8FE3-114C6FF87CBB}"/>
            </c:ext>
          </c:extLst>
        </c:ser>
        <c:ser>
          <c:idx val="2"/>
          <c:order val="2"/>
          <c:tx>
            <c:strRef>
              <c:f>Poh.účtu!$D$5</c:f>
              <c:strCache>
                <c:ptCount val="1"/>
                <c:pt idx="0">
                  <c:v>Zůstatek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Poh.účtu!$A$6:$A$17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Poh.účtu!$D$6:$D$17</c:f>
              <c:numCache>
                <c:formatCode>#\ ##0.00_ ;[Red]\-#\ ##0.00\ </c:formatCode>
                <c:ptCount val="12"/>
                <c:pt idx="0">
                  <c:v>148040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89-4986-8FE3-114C6FF8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5783936"/>
        <c:axId val="595784264"/>
        <c:extLst/>
      </c:barChart>
      <c:catAx>
        <c:axId val="5957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5784264"/>
        <c:crosses val="autoZero"/>
        <c:auto val="1"/>
        <c:lblAlgn val="ctr"/>
        <c:lblOffset val="100"/>
        <c:noMultiLvlLbl val="0"/>
      </c:catAx>
      <c:valAx>
        <c:axId val="59578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578393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6203992120908756"/>
          <c:y val="0.1865670342201399"/>
          <c:w val="0.73096420768870174"/>
          <c:h val="0.68339945022105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Saldo!$D$3</c:f>
              <c:strCache>
                <c:ptCount val="1"/>
                <c:pt idx="0">
                  <c:v>Saldo dodavatelské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Saldo!$A$4:$A$8</c:f>
              <c:numCache>
                <c:formatCode>General</c:formatCode>
                <c:ptCount val="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cat>
          <c:val>
            <c:numRef>
              <c:f>Saldo!$D$4:$D$8</c:f>
              <c:numCache>
                <c:formatCode>#\ ##0.00_ ;[Red]\-#\ ##0.00\ </c:formatCode>
                <c:ptCount val="5"/>
                <c:pt idx="0">
                  <c:v>147725.5</c:v>
                </c:pt>
                <c:pt idx="1">
                  <c:v>82600</c:v>
                </c:pt>
                <c:pt idx="2">
                  <c:v>110715</c:v>
                </c:pt>
                <c:pt idx="3">
                  <c:v>67470</c:v>
                </c:pt>
                <c:pt idx="4">
                  <c:v>41155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463-4F29-815A-0493ACAC444B}"/>
            </c:ext>
          </c:extLst>
        </c:ser>
        <c:ser>
          <c:idx val="1"/>
          <c:order val="1"/>
          <c:tx>
            <c:strRef>
              <c:f>Saldo!$E$3</c:f>
              <c:strCache>
                <c:ptCount val="1"/>
                <c:pt idx="0">
                  <c:v>Saldo odběratelské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Saldo!$A$4:$A$8</c:f>
              <c:numCache>
                <c:formatCode>General</c:formatCode>
                <c:ptCount val="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</c:numCache>
            </c:numRef>
          </c:cat>
          <c:val>
            <c:numRef>
              <c:f>Saldo!$E$4:$E$8</c:f>
              <c:numCache>
                <c:formatCode>#\ ##0.00_ ;[Red]\-#\ ##0.00\ </c:formatCode>
                <c:ptCount val="5"/>
                <c:pt idx="0">
                  <c:v>38720</c:v>
                </c:pt>
                <c:pt idx="1">
                  <c:v>121476.28</c:v>
                </c:pt>
                <c:pt idx="2">
                  <c:v>170730</c:v>
                </c:pt>
                <c:pt idx="3">
                  <c:v>650</c:v>
                </c:pt>
                <c:pt idx="4">
                  <c:v>93594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E-4371-8F02-9D59A4D8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377920"/>
        <c:axId val="581379560"/>
        <c:extLst/>
      </c:barChart>
      <c:catAx>
        <c:axId val="5813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379560"/>
        <c:crosses val="autoZero"/>
        <c:auto val="1"/>
        <c:lblAlgn val="ctr"/>
        <c:lblOffset val="100"/>
        <c:noMultiLvlLbl val="0"/>
      </c:catAx>
      <c:valAx>
        <c:axId val="58137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377920"/>
        <c:crosses val="autoZero"/>
        <c:crossBetween val="between"/>
        <c:majorUnit val="25000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0696030594174059"/>
          <c:y val="0.10387645510276398"/>
          <c:w val="0.61567973311092583"/>
          <c:h val="0.71289250324567199"/>
        </c:manualLayout>
      </c:layout>
      <c:pieChart>
        <c:varyColors val="1"/>
        <c:ser>
          <c:idx val="0"/>
          <c:order val="0"/>
          <c:tx>
            <c:strRef>
              <c:f>Odběratelé!$C$4</c:f>
              <c:strCache>
                <c:ptCount val="1"/>
                <c:pt idx="0">
                  <c:v>Q1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9-C177-4EDD-84C7-BFBE6C776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B-C177-4EDD-84C7-BFBE6C7764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D-C177-4EDD-84C7-BFBE6C776498}"/>
              </c:ext>
            </c:extLst>
          </c:dPt>
          <c:dPt>
            <c:idx val="3"/>
            <c:bubble3D val="0"/>
            <c:explosion val="18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F-C177-4EDD-84C7-BFBE6C7764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AB-4130-9D81-543F1C411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Odběratelé!$B$5:$B$9</c:f>
              <c:strCache>
                <c:ptCount val="5"/>
                <c:pt idx="0">
                  <c:v>Cukrárna ROSA</c:v>
                </c:pt>
                <c:pt idx="1">
                  <c:v>CHLAZENÍ servis</c:v>
                </c:pt>
                <c:pt idx="2">
                  <c:v>MASO-PROFIT</c:v>
                </c:pt>
                <c:pt idx="3">
                  <c:v>Geologický ústav</c:v>
                </c:pt>
                <c:pt idx="4">
                  <c:v>Antiquariat Halkyone</c:v>
                </c:pt>
              </c:strCache>
            </c:strRef>
          </c:cat>
          <c:val>
            <c:numRef>
              <c:f>Odběratelé!$C$5:$C$9</c:f>
              <c:numCache>
                <c:formatCode>#\ ##0.00_ ;[Red]\-#\ ##0.00\ </c:formatCode>
                <c:ptCount val="5"/>
                <c:pt idx="0">
                  <c:v>65500</c:v>
                </c:pt>
                <c:pt idx="1">
                  <c:v>40000</c:v>
                </c:pt>
                <c:pt idx="2">
                  <c:v>21500</c:v>
                </c:pt>
                <c:pt idx="3">
                  <c:v>40530</c:v>
                </c:pt>
                <c:pt idx="4">
                  <c:v>40530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DEF-4979-BFE5-3C2399E35939}"/>
            </c:ext>
          </c:extLst>
        </c:ser>
        <c:ser>
          <c:idx val="1"/>
          <c:order val="1"/>
          <c:tx>
            <c:strRef>
              <c:f>Odběratelé!$D$4</c:f>
              <c:strCache>
                <c:ptCount val="1"/>
                <c:pt idx="0">
                  <c:v>Q2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1-C177-4EDD-84C7-BFBE6C776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3-C177-4EDD-84C7-BFBE6C7764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5-C177-4EDD-84C7-BFBE6C7764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7-C177-4EDD-84C7-BFBE6C7764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AB-4130-9D81-543F1C411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Odběratelé!$B$5:$B$9</c:f>
              <c:strCache>
                <c:ptCount val="5"/>
                <c:pt idx="0">
                  <c:v>Cukrárna ROSA</c:v>
                </c:pt>
                <c:pt idx="1">
                  <c:v>CHLAZENÍ servis</c:v>
                </c:pt>
                <c:pt idx="2">
                  <c:v>MASO-PROFIT</c:v>
                </c:pt>
                <c:pt idx="3">
                  <c:v>Geologický ústav</c:v>
                </c:pt>
                <c:pt idx="4">
                  <c:v>Antiquariat Halkyone</c:v>
                </c:pt>
              </c:strCache>
            </c:strRef>
          </c:cat>
          <c:val>
            <c:numRef>
              <c:f>Odběratelé!$D$5:$D$9</c:f>
              <c:numCache>
                <c:formatCode>#\ ##0.00_ ;[Red]\-#\ ##0.00\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DDEF-4979-BFE5-3C2399E35939}"/>
            </c:ext>
          </c:extLst>
        </c:ser>
        <c:ser>
          <c:idx val="2"/>
          <c:order val="2"/>
          <c:tx>
            <c:strRef>
              <c:f>Odběratelé!$E$4</c:f>
              <c:strCache>
                <c:ptCount val="1"/>
                <c:pt idx="0">
                  <c:v>Q3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9-C177-4EDD-84C7-BFBE6C776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B-C177-4EDD-84C7-BFBE6C7764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D-C177-4EDD-84C7-BFBE6C7764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F-C177-4EDD-84C7-BFBE6C7764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3AB-4130-9D81-543F1C411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Odběratelé!$B$5:$B$9</c:f>
              <c:strCache>
                <c:ptCount val="5"/>
                <c:pt idx="0">
                  <c:v>Cukrárna ROSA</c:v>
                </c:pt>
                <c:pt idx="1">
                  <c:v>CHLAZENÍ servis</c:v>
                </c:pt>
                <c:pt idx="2">
                  <c:v>MASO-PROFIT</c:v>
                </c:pt>
                <c:pt idx="3">
                  <c:v>Geologický ústav</c:v>
                </c:pt>
                <c:pt idx="4">
                  <c:v>Antiquariat Halkyone</c:v>
                </c:pt>
              </c:strCache>
            </c:strRef>
          </c:cat>
          <c:val>
            <c:numRef>
              <c:f>Odběratelé!$E$5:$E$9</c:f>
              <c:numCache>
                <c:formatCode>#\ ##0.00_ ;[Red]\-#\ ##0.00\ </c:formatCode>
                <c:ptCount val="5"/>
                <c:pt idx="0">
                  <c:v>40500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DDEF-4979-BFE5-3C2399E35939}"/>
            </c:ext>
          </c:extLst>
        </c:ser>
        <c:ser>
          <c:idx val="3"/>
          <c:order val="3"/>
          <c:tx>
            <c:strRef>
              <c:f>Odběratelé!$F$4</c:f>
              <c:strCache>
                <c:ptCount val="1"/>
                <c:pt idx="0">
                  <c:v>Q4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1-C177-4EDD-84C7-BFBE6C776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3-C177-4EDD-84C7-BFBE6C7764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5-C177-4EDD-84C7-BFBE6C7764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7-C177-4EDD-84C7-BFBE6C7764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3AB-4130-9D81-543F1C4114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Odběratelé!$B$5:$B$9</c:f>
              <c:strCache>
                <c:ptCount val="5"/>
                <c:pt idx="0">
                  <c:v>Cukrárna ROSA</c:v>
                </c:pt>
                <c:pt idx="1">
                  <c:v>CHLAZENÍ servis</c:v>
                </c:pt>
                <c:pt idx="2">
                  <c:v>MASO-PROFIT</c:v>
                </c:pt>
                <c:pt idx="3">
                  <c:v>Geologický ústav</c:v>
                </c:pt>
                <c:pt idx="4">
                  <c:v>Antiquariat Halkyone</c:v>
                </c:pt>
              </c:strCache>
            </c:strRef>
          </c:cat>
          <c:val>
            <c:numRef>
              <c:f>Odběratelé!$F$5:$F$9</c:f>
              <c:numCache>
                <c:formatCode>#\ ##0.00_ ;[Red]\-#\ ##0.00\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DDEF-4979-BFE5-3C2399E359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Odběratelé!$G$4</c15:sqref>
                        </c15:formulaRef>
                      </c:ext>
                    </c:extLst>
                    <c:strCache>
                      <c:ptCount val="1"/>
                      <c:pt idx="0">
                        <c:v>Celkem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DDEF-4979-BFE5-3C2399E3593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DDEF-4979-BFE5-3C2399E35939}"/>
                    </c:ext>
                  </c:extLst>
                </c:dPt>
                <c:dPt>
                  <c:idx val="2"/>
                  <c:bubble3D val="0"/>
                  <c:explosion val="26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DEF-4979-BFE5-3C2399E3593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DEF-4979-BFE5-3C2399E3593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1-13AB-4130-9D81-543F1C41148E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cs-CZ"/>
                      </a:p>
                    </c:txPr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C-DDEF-4979-BFE5-3C2399E35939}"/>
                      </c:ext>
                    </c:extLst>
                  </c:dLbl>
                  <c:dLbl>
                    <c:idx val="2"/>
                    <c:layout>
                      <c:manualLayout>
                        <c:x val="0.11111828317514992"/>
                        <c:y val="2.7869701006939203E-2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DDEF-4979-BFE5-3C2399E359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bestFit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Odběratelé!$B$5:$B$9</c15:sqref>
                        </c15:formulaRef>
                      </c:ext>
                    </c:extLst>
                    <c:strCache>
                      <c:ptCount val="5"/>
                      <c:pt idx="0">
                        <c:v>Cukrárna ROSA</c:v>
                      </c:pt>
                      <c:pt idx="1">
                        <c:v>CHLAZENÍ servis</c:v>
                      </c:pt>
                      <c:pt idx="2">
                        <c:v>MASO-PROFIT</c:v>
                      </c:pt>
                      <c:pt idx="3">
                        <c:v>Geologický ústav</c:v>
                      </c:pt>
                      <c:pt idx="4">
                        <c:v>Antiquariat Halkyone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Odběratelé!$G$5:$G$9</c15:sqref>
                        </c15:formulaRef>
                      </c:ext>
                    </c:extLst>
                    <c:numCache>
                      <c:formatCode>#\ ##0.00_ ;[Red]\-#\ ##0.00\ </c:formatCode>
                      <c:ptCount val="5"/>
                      <c:pt idx="0">
                        <c:v>106000</c:v>
                      </c:pt>
                      <c:pt idx="1">
                        <c:v>40000</c:v>
                      </c:pt>
                      <c:pt idx="2">
                        <c:v>21500</c:v>
                      </c:pt>
                      <c:pt idx="3">
                        <c:v>40530</c:v>
                      </c:pt>
                      <c:pt idx="4">
                        <c:v>40530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DEF-4979-BFE5-3C2399E35939}"/>
                  </c:ext>
                </c:extLst>
              </c15:ser>
            </c15:filteredPieSeries>
          </c:ext>
        </c:extLst>
      </c:pieChart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Prodej</a:t>
            </a:r>
            <a:r>
              <a:rPr lang="cs-CZ" baseline="0"/>
              <a:t> zboží dle skupin (v CZK)</a:t>
            </a:r>
            <a:endParaRPr lang="cs-CZ"/>
          </a:p>
        </c:rich>
      </c:tx>
      <c:layout>
        <c:manualLayout>
          <c:xMode val="edge"/>
          <c:yMode val="edge"/>
          <c:x val="0.37671207992733879"/>
          <c:y val="2.5268477574226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4804258938405154E-2"/>
          <c:y val="0.11900475041965014"/>
          <c:w val="0.65544976169689229"/>
          <c:h val="0.779823647854582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Prod.zboží!$A$5:$B$5</c:f>
              <c:strCache>
                <c:ptCount val="2"/>
                <c:pt idx="0">
                  <c:v>110</c:v>
                </c:pt>
                <c:pt idx="1">
                  <c:v>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Prod.zboží!$C$5:$G$5</c15:sqref>
                  </c15:fullRef>
                </c:ext>
              </c:extLst>
              <c:f>Prod.zboží!$D$5:$G$5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7-40BC-A22C-C89BADD353DE}"/>
            </c:ext>
          </c:extLst>
        </c:ser>
        <c:ser>
          <c:idx val="1"/>
          <c:order val="1"/>
          <c:tx>
            <c:strRef>
              <c:f>Prod.zboží!$A$6:$B$6</c:f>
              <c:strCache>
                <c:ptCount val="2"/>
                <c:pt idx="0">
                  <c:v>120</c:v>
                </c:pt>
                <c:pt idx="1">
                  <c:v>Polotovary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Prod.zboží!$C$6:$G$6</c15:sqref>
                  </c15:fullRef>
                </c:ext>
              </c:extLst>
              <c:f>Prod.zboží!$D$6:$G$6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B77-40BC-A22C-C89BADD353DE}"/>
            </c:ext>
          </c:extLst>
        </c:ser>
        <c:ser>
          <c:idx val="2"/>
          <c:order val="2"/>
          <c:tx>
            <c:strRef>
              <c:f>Prod.zboží!$A$7:$B$7</c:f>
              <c:strCache>
                <c:ptCount val="2"/>
                <c:pt idx="0">
                  <c:v>130</c:v>
                </c:pt>
                <c:pt idx="1">
                  <c:v>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Prod.zboží!$C$7:$G$7</c15:sqref>
                  </c15:fullRef>
                </c:ext>
              </c:extLst>
              <c:f>Prod.zboží!$D$7:$G$7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B77-40BC-A22C-C89BADD353DE}"/>
            </c:ext>
          </c:extLst>
        </c:ser>
        <c:ser>
          <c:idx val="3"/>
          <c:order val="3"/>
          <c:tx>
            <c:strRef>
              <c:f>Prod.zboží!$A$8:$B$8</c:f>
              <c:strCache>
                <c:ptCount val="2"/>
                <c:pt idx="0">
                  <c:v>140</c:v>
                </c:pt>
                <c:pt idx="1">
                  <c:v>Nářadí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Prod.zboží!$C$8:$G$8</c15:sqref>
                  </c15:fullRef>
                </c:ext>
              </c:extLst>
              <c:f>Prod.zboží!$D$8:$G$8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B77-40BC-A22C-C89BADD353DE}"/>
            </c:ext>
          </c:extLst>
        </c:ser>
        <c:ser>
          <c:idx val="5"/>
          <c:order val="5"/>
          <c:tx>
            <c:strRef>
              <c:f>Prod.zboží!$A$10:$B$10</c:f>
              <c:strCache>
                <c:ptCount val="2"/>
                <c:pt idx="0">
                  <c:v>220</c:v>
                </c:pt>
                <c:pt idx="1">
                  <c:v>Bazény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Prod.zboží!$C$10:$G$10</c15:sqref>
                  </c15:fullRef>
                </c:ext>
              </c:extLst>
              <c:f>Prod.zboží!$D$10:$G$10</c:f>
              <c:numCache>
                <c:formatCode>#\ ##0.00_ ;[Red]\-#\ ##0.00\ </c:formatCode>
                <c:ptCount val="4"/>
                <c:pt idx="0">
                  <c:v>1503700</c:v>
                </c:pt>
                <c:pt idx="1">
                  <c:v>3581100</c:v>
                </c:pt>
                <c:pt idx="2">
                  <c:v>1353300</c:v>
                </c:pt>
                <c:pt idx="3">
                  <c:v>287600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0-4767-ABDB-9B5290CA6A16}"/>
            </c:ext>
          </c:extLst>
        </c:ser>
        <c:ser>
          <c:idx val="6"/>
          <c:order val="6"/>
          <c:tx>
            <c:strRef>
              <c:f>Prod.zboží!$A$11:$B$11</c:f>
              <c:strCache>
                <c:ptCount val="2"/>
                <c:pt idx="0">
                  <c:v>400</c:v>
                </c:pt>
                <c:pt idx="1">
                  <c:v>Zboží evidované také v Majetku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Prod.zboží!$C$11:$G$11</c15:sqref>
                  </c15:fullRef>
                </c:ext>
              </c:extLst>
              <c:f>Prod.zboží!$D$11:$G$11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0-4767-ABDB-9B5290CA6A16}"/>
            </c:ext>
          </c:extLst>
        </c:ser>
        <c:ser>
          <c:idx val="7"/>
          <c:order val="7"/>
          <c:tx>
            <c:strRef>
              <c:f>Prod.zboží!$A$12:$B$12</c:f>
              <c:strCache>
                <c:ptCount val="2"/>
                <c:pt idx="0">
                  <c:v>410</c:v>
                </c:pt>
                <c:pt idx="1">
                  <c:v>PDP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Prod.zboží!$C$12:$G$12</c15:sqref>
                  </c15:fullRef>
                </c:ext>
              </c:extLst>
              <c:f>Prod.zboží!$D$12:$G$12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0-4767-ABDB-9B5290CA6A16}"/>
            </c:ext>
          </c:extLst>
        </c:ser>
        <c:ser>
          <c:idx val="8"/>
          <c:order val="8"/>
          <c:tx>
            <c:strRef>
              <c:f>Prod.zboží!$A$13:$B$13</c:f>
              <c:strCache>
                <c:ptCount val="2"/>
                <c:pt idx="0">
                  <c:v>500</c:v>
                </c:pt>
                <c:pt idx="1">
                  <c:v>Položky faktur přij. - služby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Prod.zboží!$C$13:$G$13</c15:sqref>
                  </c15:fullRef>
                </c:ext>
              </c:extLst>
              <c:f>Prod.zboží!$D$13:$G$13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0-4767-ABDB-9B5290CA6A16}"/>
            </c:ext>
          </c:extLst>
        </c:ser>
        <c:ser>
          <c:idx val="9"/>
          <c:order val="9"/>
          <c:tx>
            <c:strRef>
              <c:f>Prod.zboží!$A$14:$B$14</c:f>
              <c:strCache>
                <c:ptCount val="2"/>
                <c:pt idx="0">
                  <c:v>600</c:v>
                </c:pt>
                <c:pt idx="1">
                  <c:v>Položky faktur vyd- služby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Prod.zboží!$C$14:$G$14</c15:sqref>
                  </c15:fullRef>
                </c:ext>
              </c:extLst>
              <c:f>Prod.zboží!$D$14:$G$14</c:f>
              <c:numCache>
                <c:formatCode>#\ ##0.00_ ;[Red]\-#\ ##0.00\ </c:formatCode>
                <c:ptCount val="4"/>
                <c:pt idx="0">
                  <c:v>354070</c:v>
                </c:pt>
                <c:pt idx="1">
                  <c:v>971360</c:v>
                </c:pt>
                <c:pt idx="2">
                  <c:v>1190130</c:v>
                </c:pt>
                <c:pt idx="3">
                  <c:v>905540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0-4767-ABDB-9B5290CA6A16}"/>
            </c:ext>
          </c:extLst>
        </c:ser>
        <c:ser>
          <c:idx val="4"/>
          <c:order val="4"/>
          <c:tx>
            <c:strRef>
              <c:f>Prod.zboží!$A$9:$B$9</c:f>
              <c:strCache>
                <c:ptCount val="2"/>
                <c:pt idx="0">
                  <c:v>210</c:v>
                </c:pt>
                <c:pt idx="1">
                  <c:v>Bazénová chemie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Prod.zboží!$C$4:$G$4</c15:sqref>
                  </c15:fullRef>
                </c:ext>
              </c:extLst>
              <c:f>Prod.zboží!$D$4:$G$4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Prod.zboží!$C$9:$G$9</c15:sqref>
                  </c15:fullRef>
                </c:ext>
              </c:extLst>
              <c:f>Prod.zboží!$D$9:$G$9</c:f>
              <c:numCache>
                <c:formatCode>#\ ##0.00_ ;[Red]\-#\ ##0.00\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B77-40BC-A22C-C89BADD35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404624"/>
        <c:axId val="723407904"/>
      </c:barChart>
      <c:catAx>
        <c:axId val="72340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23407904"/>
        <c:crossesAt val="0"/>
        <c:auto val="1"/>
        <c:lblAlgn val="ctr"/>
        <c:lblOffset val="100"/>
        <c:noMultiLvlLbl val="0"/>
      </c:catAx>
      <c:valAx>
        <c:axId val="72340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2340462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78175821125239"/>
          <c:y val="0.25219520441524679"/>
          <c:w val="0.21331733108497758"/>
          <c:h val="0.58624677763140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hrubé mzdy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687185303626946"/>
          <c:y val="0.23242225855863863"/>
          <c:w val="0.84340020570090146"/>
          <c:h val="0.65185033209233678"/>
        </c:manualLayout>
      </c:layout>
      <c:lineChart>
        <c:grouping val="standard"/>
        <c:varyColors val="0"/>
        <c:ser>
          <c:idx val="0"/>
          <c:order val="0"/>
          <c:tx>
            <c:strRef>
              <c:f>Zaměstnanci!$A$5</c:f>
              <c:strCache>
                <c:ptCount val="1"/>
                <c:pt idx="0">
                  <c:v>Hrubá mzda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Zaměstnanci!$B$4:$N$4</c15:sqref>
                  </c15:fullRef>
                </c:ext>
              </c:extLst>
              <c:f>Zaměstnanci!$C$4:$N$4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Zaměstnanci!$B$5:$N$5</c15:sqref>
                  </c15:fullRef>
                </c:ext>
              </c:extLst>
              <c:f>Zaměstnanci!$C$5:$N$5</c:f>
              <c:numCache>
                <c:formatCode>#\ ##0.00_ ;[Red]\-#\ ##0.00\ </c:formatCode>
                <c:ptCount val="12"/>
                <c:pt idx="0">
                  <c:v>1288607</c:v>
                </c:pt>
                <c:pt idx="1">
                  <c:v>1282656</c:v>
                </c:pt>
                <c:pt idx="2">
                  <c:v>1253786</c:v>
                </c:pt>
                <c:pt idx="3">
                  <c:v>1195180</c:v>
                </c:pt>
                <c:pt idx="4">
                  <c:v>1228384</c:v>
                </c:pt>
                <c:pt idx="5">
                  <c:v>1459806</c:v>
                </c:pt>
                <c:pt idx="6">
                  <c:v>1263371</c:v>
                </c:pt>
                <c:pt idx="7">
                  <c:v>1192791</c:v>
                </c:pt>
                <c:pt idx="8">
                  <c:v>1173830</c:v>
                </c:pt>
                <c:pt idx="9">
                  <c:v>1173717</c:v>
                </c:pt>
                <c:pt idx="10">
                  <c:v>1221879</c:v>
                </c:pt>
                <c:pt idx="11">
                  <c:v>1502547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5-4EBF-B972-E7E78EC48571}"/>
            </c:ext>
          </c:extLst>
        </c:ser>
        <c:ser>
          <c:idx val="1"/>
          <c:order val="1"/>
          <c:tx>
            <c:strRef>
              <c:f>Zaměstnanci!$A$6</c:f>
              <c:strCache>
                <c:ptCount val="1"/>
                <c:pt idx="0">
                  <c:v>Čistá mzda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Zaměstnanci!$B$4:$N$4</c15:sqref>
                  </c15:fullRef>
                </c:ext>
              </c:extLst>
              <c:f>Zaměstnanci!$C$4:$N$4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Zaměstnanci!$B$6:$N$6</c15:sqref>
                  </c15:fullRef>
                </c:ext>
              </c:extLst>
              <c:f>Zaměstnanci!$C$6:$N$6</c:f>
              <c:numCache>
                <c:formatCode>#\ ##0.00_ ;[Red]\-#\ ##0.00\ </c:formatCode>
                <c:ptCount val="12"/>
                <c:pt idx="0">
                  <c:v>969178</c:v>
                </c:pt>
                <c:pt idx="1">
                  <c:v>960982</c:v>
                </c:pt>
                <c:pt idx="2">
                  <c:v>939326</c:v>
                </c:pt>
                <c:pt idx="3">
                  <c:v>901343</c:v>
                </c:pt>
                <c:pt idx="4">
                  <c:v>924570</c:v>
                </c:pt>
                <c:pt idx="5">
                  <c:v>1086067</c:v>
                </c:pt>
                <c:pt idx="6">
                  <c:v>949036</c:v>
                </c:pt>
                <c:pt idx="7">
                  <c:v>899732</c:v>
                </c:pt>
                <c:pt idx="8">
                  <c:v>892606</c:v>
                </c:pt>
                <c:pt idx="9">
                  <c:v>902978</c:v>
                </c:pt>
                <c:pt idx="10">
                  <c:v>937003</c:v>
                </c:pt>
                <c:pt idx="11">
                  <c:v>1132900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5-4EBF-B972-E7E78EC48571}"/>
            </c:ext>
          </c:extLst>
        </c:ser>
        <c:ser>
          <c:idx val="6"/>
          <c:order val="6"/>
          <c:tx>
            <c:strRef>
              <c:f>Zaměstnanci!$A$11</c:f>
              <c:strCache>
                <c:ptCount val="1"/>
                <c:pt idx="0">
                  <c:v>Daň z příjmu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Zaměstnanci!$B$4:$N$4</c15:sqref>
                  </c15:fullRef>
                </c:ext>
              </c:extLst>
              <c:f>Zaměstnanci!$C$4:$N$4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Zaměstnanci!$B$11:$N$11</c15:sqref>
                  </c15:fullRef>
                </c:ext>
              </c:extLst>
              <c:f>Zaměstnanci!$C$11:$N$11</c:f>
              <c:numCache>
                <c:formatCode>#\ ##0.00_ ;[Red]\-#\ ##0.00\ </c:formatCode>
                <c:ptCount val="12"/>
                <c:pt idx="0">
                  <c:v>265583</c:v>
                </c:pt>
                <c:pt idx="1">
                  <c:v>264733</c:v>
                </c:pt>
                <c:pt idx="2">
                  <c:v>260014</c:v>
                </c:pt>
                <c:pt idx="3">
                  <c:v>248239</c:v>
                </c:pt>
                <c:pt idx="4">
                  <c:v>254899</c:v>
                </c:pt>
                <c:pt idx="5">
                  <c:v>302212</c:v>
                </c:pt>
                <c:pt idx="6">
                  <c:v>262258</c:v>
                </c:pt>
                <c:pt idx="7">
                  <c:v>247729</c:v>
                </c:pt>
                <c:pt idx="8">
                  <c:v>241116</c:v>
                </c:pt>
                <c:pt idx="9">
                  <c:v>237829</c:v>
                </c:pt>
                <c:pt idx="10">
                  <c:v>247657</c:v>
                </c:pt>
                <c:pt idx="11">
                  <c:v>304259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15-4EBF-B972-E7E78EC48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97952"/>
        <c:axId val="67239893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Zaměstnanci!$A$7</c15:sqref>
                        </c15:formulaRef>
                      </c:ext>
                    </c:extLst>
                    <c:strCache>
                      <c:ptCount val="1"/>
                      <c:pt idx="0">
                        <c:v>ZP firma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Zaměstnanci!$B$4:$N$4</c15:sqref>
                        </c15:fullRef>
                        <c15:formulaRef>
                          <c15:sqref>Zaměstnanci!$C$4:$N$4</c15:sqref>
                        </c15:formulaRef>
                      </c:ext>
                    </c:extLst>
                    <c:strCache>
                      <c:ptCount val="12"/>
                      <c:pt idx="0">
                        <c:v>leden</c:v>
                      </c:pt>
                      <c:pt idx="1">
                        <c:v>únor</c:v>
                      </c:pt>
                      <c:pt idx="2">
                        <c:v>březen</c:v>
                      </c:pt>
                      <c:pt idx="3">
                        <c:v>duben</c:v>
                      </c:pt>
                      <c:pt idx="4">
                        <c:v>květen</c:v>
                      </c:pt>
                      <c:pt idx="5">
                        <c:v>červen</c:v>
                      </c:pt>
                      <c:pt idx="6">
                        <c:v>červenec</c:v>
                      </c:pt>
                      <c:pt idx="7">
                        <c:v>srpen</c:v>
                      </c:pt>
                      <c:pt idx="8">
                        <c:v>září</c:v>
                      </c:pt>
                      <c:pt idx="9">
                        <c:v>říjen</c:v>
                      </c:pt>
                      <c:pt idx="10">
                        <c:v>listopad</c:v>
                      </c:pt>
                      <c:pt idx="11">
                        <c:v>prosinec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Zaměstnanci!$B$7:$N$7</c15:sqref>
                        </c15:fullRef>
                        <c15:formulaRef>
                          <c15:sqref>Zaměstnanci!$C$7:$N$7</c15:sqref>
                        </c15:formulaRef>
                      </c:ext>
                    </c:extLst>
                    <c:numCache>
                      <c:formatCode>#\ ##0.00_ ;[Red]\-#\ ##0.00\ </c:formatCode>
                      <c:ptCount val="12"/>
                      <c:pt idx="0">
                        <c:v>104739</c:v>
                      </c:pt>
                      <c:pt idx="1">
                        <c:v>103753</c:v>
                      </c:pt>
                      <c:pt idx="2">
                        <c:v>106554</c:v>
                      </c:pt>
                      <c:pt idx="3">
                        <c:v>101144</c:v>
                      </c:pt>
                      <c:pt idx="4">
                        <c:v>104268</c:v>
                      </c:pt>
                      <c:pt idx="5">
                        <c:v>123259</c:v>
                      </c:pt>
                      <c:pt idx="6">
                        <c:v>107036</c:v>
                      </c:pt>
                      <c:pt idx="7">
                        <c:v>100389</c:v>
                      </c:pt>
                      <c:pt idx="8">
                        <c:v>99033</c:v>
                      </c:pt>
                      <c:pt idx="9">
                        <c:v>98942</c:v>
                      </c:pt>
                      <c:pt idx="10">
                        <c:v>103345</c:v>
                      </c:pt>
                      <c:pt idx="11">
                        <c:v>127420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D15-4EBF-B972-E7E78EC4857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Zaměstnanci!$A$8</c15:sqref>
                        </c15:formulaRef>
                      </c:ext>
                    </c:extLst>
                    <c:strCache>
                      <c:ptCount val="1"/>
                      <c:pt idx="0">
                        <c:v>ZP zaměstnanec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Zaměstnanci!$B$4:$N$4</c15:sqref>
                        </c15:fullRef>
                        <c15:formulaRef>
                          <c15:sqref>Zaměstnanci!$C$4:$N$4</c15:sqref>
                        </c15:formulaRef>
                      </c:ext>
                    </c:extLst>
                    <c:strCache>
                      <c:ptCount val="12"/>
                      <c:pt idx="0">
                        <c:v>leden</c:v>
                      </c:pt>
                      <c:pt idx="1">
                        <c:v>únor</c:v>
                      </c:pt>
                      <c:pt idx="2">
                        <c:v>březen</c:v>
                      </c:pt>
                      <c:pt idx="3">
                        <c:v>duben</c:v>
                      </c:pt>
                      <c:pt idx="4">
                        <c:v>květen</c:v>
                      </c:pt>
                      <c:pt idx="5">
                        <c:v>červen</c:v>
                      </c:pt>
                      <c:pt idx="6">
                        <c:v>červenec</c:v>
                      </c:pt>
                      <c:pt idx="7">
                        <c:v>srpen</c:v>
                      </c:pt>
                      <c:pt idx="8">
                        <c:v>září</c:v>
                      </c:pt>
                      <c:pt idx="9">
                        <c:v>říjen</c:v>
                      </c:pt>
                      <c:pt idx="10">
                        <c:v>listopad</c:v>
                      </c:pt>
                      <c:pt idx="11">
                        <c:v>prosinec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Zaměstnanci!$B$8:$N$8</c15:sqref>
                        </c15:fullRef>
                        <c15:formulaRef>
                          <c15:sqref>Zaměstnanci!$C$8:$N$8</c15:sqref>
                        </c15:formulaRef>
                      </c:ext>
                    </c:extLst>
                    <c:numCache>
                      <c:formatCode>#\ ##0.00_ ;[Red]\-#\ ##0.00\ </c:formatCode>
                      <c:ptCount val="12"/>
                      <c:pt idx="0">
                        <c:v>52380</c:v>
                      </c:pt>
                      <c:pt idx="1">
                        <c:v>51886</c:v>
                      </c:pt>
                      <c:pt idx="2">
                        <c:v>53286</c:v>
                      </c:pt>
                      <c:pt idx="3">
                        <c:v>50581</c:v>
                      </c:pt>
                      <c:pt idx="4">
                        <c:v>52142</c:v>
                      </c:pt>
                      <c:pt idx="5">
                        <c:v>61647</c:v>
                      </c:pt>
                      <c:pt idx="6">
                        <c:v>53534</c:v>
                      </c:pt>
                      <c:pt idx="7">
                        <c:v>50204</c:v>
                      </c:pt>
                      <c:pt idx="8">
                        <c:v>49530</c:v>
                      </c:pt>
                      <c:pt idx="9">
                        <c:v>49480</c:v>
                      </c:pt>
                      <c:pt idx="10">
                        <c:v>51685</c:v>
                      </c:pt>
                      <c:pt idx="11">
                        <c:v>63721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D15-4EBF-B972-E7E78EC4857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Zaměstnanci!$A$9</c15:sqref>
                        </c15:formulaRef>
                      </c:ext>
                    </c:extLst>
                    <c:strCache>
                      <c:ptCount val="1"/>
                      <c:pt idx="0">
                        <c:v>SP firma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Zaměstnanci!$B$4:$N$4</c15:sqref>
                        </c15:fullRef>
                        <c15:formulaRef>
                          <c15:sqref>Zaměstnanci!$C$4:$N$4</c15:sqref>
                        </c15:formulaRef>
                      </c:ext>
                    </c:extLst>
                    <c:strCache>
                      <c:ptCount val="12"/>
                      <c:pt idx="0">
                        <c:v>leden</c:v>
                      </c:pt>
                      <c:pt idx="1">
                        <c:v>únor</c:v>
                      </c:pt>
                      <c:pt idx="2">
                        <c:v>březen</c:v>
                      </c:pt>
                      <c:pt idx="3">
                        <c:v>duben</c:v>
                      </c:pt>
                      <c:pt idx="4">
                        <c:v>květen</c:v>
                      </c:pt>
                      <c:pt idx="5">
                        <c:v>červen</c:v>
                      </c:pt>
                      <c:pt idx="6">
                        <c:v>červenec</c:v>
                      </c:pt>
                      <c:pt idx="7">
                        <c:v>srpen</c:v>
                      </c:pt>
                      <c:pt idx="8">
                        <c:v>září</c:v>
                      </c:pt>
                      <c:pt idx="9">
                        <c:v>říjen</c:v>
                      </c:pt>
                      <c:pt idx="10">
                        <c:v>listopad</c:v>
                      </c:pt>
                      <c:pt idx="11">
                        <c:v>prosinec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Zaměstnanci!$B$9:$N$9</c15:sqref>
                        </c15:fullRef>
                        <c15:formulaRef>
                          <c15:sqref>Zaměstnanci!$C$9:$N$9</c15:sqref>
                        </c15:formulaRef>
                      </c:ext>
                    </c:extLst>
                    <c:numCache>
                      <c:formatCode>#\ ##0.00_ ;[Red]\-#\ ##0.00\ </c:formatCode>
                      <c:ptCount val="12"/>
                      <c:pt idx="0">
                        <c:v>290340</c:v>
                      </c:pt>
                      <c:pt idx="1">
                        <c:v>287602</c:v>
                      </c:pt>
                      <c:pt idx="2">
                        <c:v>295384</c:v>
                      </c:pt>
                      <c:pt idx="3">
                        <c:v>280358</c:v>
                      </c:pt>
                      <c:pt idx="4">
                        <c:v>289034</c:v>
                      </c:pt>
                      <c:pt idx="5">
                        <c:v>342390</c:v>
                      </c:pt>
                      <c:pt idx="6">
                        <c:v>296986</c:v>
                      </c:pt>
                      <c:pt idx="7">
                        <c:v>278261</c:v>
                      </c:pt>
                      <c:pt idx="8">
                        <c:v>253807</c:v>
                      </c:pt>
                      <c:pt idx="9">
                        <c:v>233617</c:v>
                      </c:pt>
                      <c:pt idx="10">
                        <c:v>244820</c:v>
                      </c:pt>
                      <c:pt idx="11">
                        <c:v>310825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D15-4EBF-B972-E7E78EC4857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Zaměstnanci!$A$10</c15:sqref>
                        </c15:formulaRef>
                      </c:ext>
                    </c:extLst>
                    <c:strCache>
                      <c:ptCount val="1"/>
                      <c:pt idx="0">
                        <c:v>SP zaměstnanec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Zaměstnanci!$B$4:$N$4</c15:sqref>
                        </c15:fullRef>
                        <c15:formulaRef>
                          <c15:sqref>Zaměstnanci!$C$4:$N$4</c15:sqref>
                        </c15:formulaRef>
                      </c:ext>
                    </c:extLst>
                    <c:strCache>
                      <c:ptCount val="12"/>
                      <c:pt idx="0">
                        <c:v>leden</c:v>
                      </c:pt>
                      <c:pt idx="1">
                        <c:v>únor</c:v>
                      </c:pt>
                      <c:pt idx="2">
                        <c:v>březen</c:v>
                      </c:pt>
                      <c:pt idx="3">
                        <c:v>duben</c:v>
                      </c:pt>
                      <c:pt idx="4">
                        <c:v>květen</c:v>
                      </c:pt>
                      <c:pt idx="5">
                        <c:v>červen</c:v>
                      </c:pt>
                      <c:pt idx="6">
                        <c:v>červenec</c:v>
                      </c:pt>
                      <c:pt idx="7">
                        <c:v>srpen</c:v>
                      </c:pt>
                      <c:pt idx="8">
                        <c:v>září</c:v>
                      </c:pt>
                      <c:pt idx="9">
                        <c:v>říjen</c:v>
                      </c:pt>
                      <c:pt idx="10">
                        <c:v>listopad</c:v>
                      </c:pt>
                      <c:pt idx="11">
                        <c:v>prosinec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Zaměstnanci!$B$10:$N$10</c15:sqref>
                        </c15:fullRef>
                        <c15:formulaRef>
                          <c15:sqref>Zaměstnanci!$C$10:$N$10</c15:sqref>
                        </c15:formulaRef>
                      </c:ext>
                    </c:extLst>
                    <c:numCache>
                      <c:formatCode>#\ ##0.00_ ;[Red]\-#\ ##0.00\ </c:formatCode>
                      <c:ptCount val="12"/>
                      <c:pt idx="0">
                        <c:v>75499</c:v>
                      </c:pt>
                      <c:pt idx="1">
                        <c:v>74784</c:v>
                      </c:pt>
                      <c:pt idx="2">
                        <c:v>76810</c:v>
                      </c:pt>
                      <c:pt idx="3">
                        <c:v>72901</c:v>
                      </c:pt>
                      <c:pt idx="4">
                        <c:v>75157</c:v>
                      </c:pt>
                      <c:pt idx="5">
                        <c:v>89035</c:v>
                      </c:pt>
                      <c:pt idx="6">
                        <c:v>77231</c:v>
                      </c:pt>
                      <c:pt idx="7">
                        <c:v>72355</c:v>
                      </c:pt>
                      <c:pt idx="8">
                        <c:v>66002</c:v>
                      </c:pt>
                      <c:pt idx="9">
                        <c:v>60749</c:v>
                      </c:pt>
                      <c:pt idx="10">
                        <c:v>63663</c:v>
                      </c:pt>
                      <c:pt idx="11">
                        <c:v>80822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D15-4EBF-B972-E7E78EC48571}"/>
                  </c:ext>
                </c:extLst>
              </c15:ser>
            </c15:filteredLineSeries>
          </c:ext>
        </c:extLst>
      </c:lineChart>
      <c:catAx>
        <c:axId val="6723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2398936"/>
        <c:crosses val="autoZero"/>
        <c:auto val="1"/>
        <c:lblAlgn val="ctr"/>
        <c:lblOffset val="100"/>
        <c:noMultiLvlLbl val="0"/>
      </c:catAx>
      <c:valAx>
        <c:axId val="67239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2397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9526</xdr:rowOff>
    </xdr:from>
    <xdr:to>
      <xdr:col>6</xdr:col>
      <xdr:colOff>590550</xdr:colOff>
      <xdr:row>35</xdr:row>
      <xdr:rowOff>7620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9B03BE3-EC18-4F84-9CA0-6188FD3AEF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2857</xdr:rowOff>
    </xdr:from>
    <xdr:to>
      <xdr:col>4</xdr:col>
      <xdr:colOff>1426844</xdr:colOff>
      <xdr:row>31</xdr:row>
      <xdr:rowOff>74295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B3605F-482F-474A-BE6F-17F235CA2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15241</xdr:rowOff>
    </xdr:from>
    <xdr:to>
      <xdr:col>3</xdr:col>
      <xdr:colOff>285750</xdr:colOff>
      <xdr:row>30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E2F3957-4EAB-4423-AE0B-BE3904280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13334</xdr:rowOff>
    </xdr:from>
    <xdr:to>
      <xdr:col>7</xdr:col>
      <xdr:colOff>28574</xdr:colOff>
      <xdr:row>36</xdr:row>
      <xdr:rowOff>49530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7821CFB-C1D4-435F-8CD0-714BA25C1D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98107</xdr:rowOff>
    </xdr:from>
    <xdr:to>
      <xdr:col>9</xdr:col>
      <xdr:colOff>49530</xdr:colOff>
      <xdr:row>33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5C9113A-E96F-434A-8BBA-3DBADB989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HeliqMRx64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IQDENIK"/>
      <definedName name="IQFAKH"/>
      <definedName name="IQFAKP"/>
      <definedName name="IQMZDFIRMA"/>
      <definedName name="IQORGK"/>
      <definedName name="IQQUERY"/>
      <definedName name="IQSALDO"/>
      <definedName name="IQSTAVUS1"/>
      <definedName name="IQUCTROZ"/>
      <definedName name="iqvycet"/>
      <definedName name="IQZBOKMEN"/>
      <definedName name="IQZBOSTAV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CB540-CEA3-4F84-B370-BA9F9FD1A4EE}">
  <dimension ref="A1:D5"/>
  <sheetViews>
    <sheetView tabSelected="1" workbookViewId="0">
      <selection activeCell="C3" sqref="C3"/>
    </sheetView>
  </sheetViews>
  <sheetFormatPr defaultRowHeight="14.4" x14ac:dyDescent="0.3"/>
  <cols>
    <col min="1" max="1" width="8.88671875" customWidth="1"/>
    <col min="2" max="3" width="17.77734375" customWidth="1"/>
  </cols>
  <sheetData>
    <row r="1" spans="1:4" ht="14.4" customHeight="1" x14ac:dyDescent="0.3">
      <c r="A1" s="19"/>
      <c r="B1" s="19"/>
      <c r="C1" s="19"/>
      <c r="D1" s="19"/>
    </row>
    <row r="2" spans="1:4" x14ac:dyDescent="0.3">
      <c r="A2" s="19"/>
      <c r="B2" s="19"/>
      <c r="C2" s="19"/>
      <c r="D2" s="19"/>
    </row>
    <row r="3" spans="1:4" ht="25.8" x14ac:dyDescent="0.3">
      <c r="A3" s="19"/>
      <c r="B3" s="20" t="s">
        <v>0</v>
      </c>
      <c r="C3" s="21">
        <v>2016</v>
      </c>
      <c r="D3" s="19"/>
    </row>
    <row r="4" spans="1:4" x14ac:dyDescent="0.3">
      <c r="A4" s="19"/>
      <c r="B4" s="19"/>
      <c r="C4" s="19"/>
      <c r="D4" s="19"/>
    </row>
    <row r="5" spans="1:4" x14ac:dyDescent="0.3">
      <c r="A5" s="19"/>
      <c r="B5" s="19"/>
      <c r="C5" s="19"/>
      <c r="D5" s="1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F894-DCC9-47DF-9857-A041B2F8E894}">
  <dimension ref="A1:L17"/>
  <sheetViews>
    <sheetView workbookViewId="0">
      <selection sqref="A1:D1"/>
    </sheetView>
  </sheetViews>
  <sheetFormatPr defaultRowHeight="15.6" x14ac:dyDescent="0.3"/>
  <cols>
    <col min="1" max="4" width="15.77734375" style="1" customWidth="1"/>
    <col min="5" max="7" width="8.88671875" style="1"/>
    <col min="8" max="8" width="8.88671875" style="1" customWidth="1"/>
    <col min="9" max="11" width="8.88671875" style="1"/>
    <col min="12" max="12" width="9.21875" style="1" bestFit="1" customWidth="1"/>
    <col min="13" max="16384" width="8.88671875" style="1"/>
  </cols>
  <sheetData>
    <row r="1" spans="1:12" ht="23.4" x14ac:dyDescent="0.45">
      <c r="A1" s="36" t="s">
        <v>1</v>
      </c>
      <c r="B1" s="36"/>
      <c r="C1" s="36"/>
      <c r="D1" s="36"/>
    </row>
    <row r="3" spans="1:12" x14ac:dyDescent="0.3">
      <c r="A3" s="2" t="s">
        <v>2</v>
      </c>
      <c r="B3" s="23">
        <v>311100</v>
      </c>
      <c r="C3" s="34" t="str">
        <f ca="1">[1]!IQUCTROZ(B3,9,"NAZEV")</f>
        <v>Odběratelé - tuzemsko - krátkodobé pohl.</v>
      </c>
      <c r="D3" s="35"/>
    </row>
    <row r="5" spans="1:12" x14ac:dyDescent="0.3">
      <c r="A5" s="4" t="s">
        <v>3</v>
      </c>
      <c r="B5" s="4" t="s">
        <v>4</v>
      </c>
      <c r="C5" s="4" t="s">
        <v>5</v>
      </c>
      <c r="D5" s="4" t="s">
        <v>6</v>
      </c>
      <c r="H5" s="1" t="s">
        <v>752</v>
      </c>
    </row>
    <row r="6" spans="1:12" x14ac:dyDescent="0.3">
      <c r="A6" s="5" t="s">
        <v>7</v>
      </c>
      <c r="B6" s="6">
        <f ca="1">[1]!IQSTAVUS1("M","H",$B$3,"","01.2016")</f>
        <v>153040</v>
      </c>
      <c r="C6" s="6">
        <f ca="1">[1]!IQSTAVUS1("D","H",$B$3,"","01.2016")</f>
        <v>5000</v>
      </c>
      <c r="D6" s="6">
        <f ca="1">B6-C6</f>
        <v>148040</v>
      </c>
    </row>
    <row r="7" spans="1:12" x14ac:dyDescent="0.3">
      <c r="A7" s="5" t="s">
        <v>8</v>
      </c>
      <c r="B7" s="6">
        <f ca="1">[1]!IQSTAVUS1("M","H",$B$3,"","02.2016")</f>
        <v>0</v>
      </c>
      <c r="C7" s="6">
        <f ca="1">[1]!IQSTAVUS1("D","H",$B$3,"","02."&amp;Vst.H.!C3)</f>
        <v>0</v>
      </c>
      <c r="D7" s="6">
        <f ca="1">[1]!IQSTAVUS1("Z","H",$B$3,"","02."&amp;ROK)</f>
        <v>0</v>
      </c>
      <c r="L7" s="11"/>
    </row>
    <row r="8" spans="1:12" x14ac:dyDescent="0.3">
      <c r="A8" s="5" t="s">
        <v>9</v>
      </c>
      <c r="B8" s="6">
        <f ca="1">[1]!IQSTAVUS1("M","H",$B$3,"","03.2016")</f>
        <v>0</v>
      </c>
      <c r="C8" s="6">
        <f ca="1">[1]!IQSTAVUS1("D","H",$B$3,"","03."&amp;ROK)</f>
        <v>94376.5</v>
      </c>
      <c r="D8" s="6">
        <f ca="1">[1]!IQSTAVUS1("M","H",$B$3,"",CONCATENATE(H8,".",ROK))</f>
        <v>0</v>
      </c>
      <c r="H8" s="1">
        <v>3</v>
      </c>
    </row>
    <row r="9" spans="1:12" x14ac:dyDescent="0.3">
      <c r="A9" s="5" t="s">
        <v>10</v>
      </c>
      <c r="B9" s="6">
        <f ca="1">[1]!IQSTAVUS1("M","H",$B$3,"","04.2016")</f>
        <v>0</v>
      </c>
      <c r="C9" s="6">
        <f ca="1">[1]!IQSTAVUS1("D","H",$B$3,"","04."&amp;ROK)</f>
        <v>0</v>
      </c>
      <c r="D9" s="6">
        <f ca="1">[1]!IQSTAVUS1("M","H",$B$3,"",CONCATENATE(H9,".",ROK))</f>
        <v>0</v>
      </c>
      <c r="H9" s="1">
        <v>4</v>
      </c>
    </row>
    <row r="10" spans="1:12" x14ac:dyDescent="0.3">
      <c r="A10" s="5" t="s">
        <v>11</v>
      </c>
      <c r="B10" s="6">
        <f ca="1">[1]!IQSTAVUS1("M","H",$B$3,"","05.2016")</f>
        <v>0</v>
      </c>
      <c r="C10" s="6">
        <f ca="1">[1]!IQSTAVUS1("D","H",$B$3,"","05."&amp;ROK)</f>
        <v>0</v>
      </c>
      <c r="D10" s="6">
        <f ca="1">[1]!IQSTAVUS1("M","H",$B$3,"",CONCATENATE(H10,".",ROK))</f>
        <v>0</v>
      </c>
      <c r="H10" s="1">
        <v>5</v>
      </c>
    </row>
    <row r="11" spans="1:12" x14ac:dyDescent="0.3">
      <c r="A11" s="5" t="s">
        <v>12</v>
      </c>
      <c r="B11" s="6">
        <f ca="1">[1]!IQSTAVUS1("M","H",$B$3,"","06.2016")</f>
        <v>0</v>
      </c>
      <c r="C11" s="6">
        <f ca="1">[1]!IQSTAVUS1("D","H",$B$3,"","06."&amp;ROK)</f>
        <v>0</v>
      </c>
      <c r="D11" s="6">
        <f ca="1">[1]!IQSTAVUS1("M","H",$B$3,"",CONCATENATE(H11,".",ROK))</f>
        <v>0</v>
      </c>
      <c r="H11" s="1">
        <v>6</v>
      </c>
    </row>
    <row r="12" spans="1:12" x14ac:dyDescent="0.3">
      <c r="A12" s="5" t="s">
        <v>13</v>
      </c>
      <c r="B12" s="6">
        <f ca="1">[1]!IQSTAVUS1("M","H",$B$3,"","07.2016")</f>
        <v>0</v>
      </c>
      <c r="C12" s="6">
        <f ca="1">[1]!IQSTAVUS1("D","H",$B$3,"","07."&amp;ROK)</f>
        <v>0</v>
      </c>
      <c r="D12" s="6">
        <f ca="1">[1]!IQSTAVUS1("M","H",$B$3,"",CONCATENATE(H12,".",ROK))</f>
        <v>0</v>
      </c>
      <c r="H12" s="1">
        <v>7</v>
      </c>
    </row>
    <row r="13" spans="1:12" x14ac:dyDescent="0.3">
      <c r="A13" s="5" t="s">
        <v>14</v>
      </c>
      <c r="B13" s="6">
        <f ca="1">[1]!IQSTAVUS1("M","H",$B$3,"","08.2016")</f>
        <v>0</v>
      </c>
      <c r="C13" s="6">
        <f ca="1">[1]!IQSTAVUS1("D","H",$B$3,"","08."&amp;ROK)</f>
        <v>0</v>
      </c>
      <c r="D13" s="6">
        <f ca="1">[1]!IQSTAVUS1("M","H",$B$3,"",CONCATENATE(H13,".",ROK))</f>
        <v>0</v>
      </c>
      <c r="H13" s="1">
        <v>8</v>
      </c>
    </row>
    <row r="14" spans="1:12" x14ac:dyDescent="0.3">
      <c r="A14" s="5" t="s">
        <v>15</v>
      </c>
      <c r="B14" s="6">
        <f ca="1">[1]!IQSTAVUS1("M","H",$B$3,"","09.2016")</f>
        <v>0</v>
      </c>
      <c r="C14" s="6">
        <f ca="1">[1]!IQSTAVUS1("D","H",$B$3,"","09."&amp;ROK)</f>
        <v>0</v>
      </c>
      <c r="D14" s="6">
        <f ca="1">[1]!IQSTAVUS1("M","H",$B$3,"",CONCATENATE(H14,".",ROK))</f>
        <v>0</v>
      </c>
      <c r="H14" s="1">
        <v>9</v>
      </c>
    </row>
    <row r="15" spans="1:12" x14ac:dyDescent="0.3">
      <c r="A15" s="5" t="s">
        <v>16</v>
      </c>
      <c r="B15" s="6">
        <f ca="1">[1]!IQSTAVUS1("M","H",$B$3,"","10.2016")</f>
        <v>0</v>
      </c>
      <c r="C15" s="6">
        <f ca="1">[1]!IQSTAVUS1("D","H",$B$3,"","10."&amp;ROK)</f>
        <v>0</v>
      </c>
      <c r="D15" s="6">
        <f ca="1">[1]!IQSTAVUS1("M","H",$B$3,"",CONCATENATE(H15,".",ROK))</f>
        <v>0</v>
      </c>
      <c r="H15" s="1">
        <v>10</v>
      </c>
    </row>
    <row r="16" spans="1:12" x14ac:dyDescent="0.3">
      <c r="A16" s="5" t="s">
        <v>17</v>
      </c>
      <c r="B16" s="6">
        <f ca="1">[1]!IQSTAVUS1("M","H",$B$3,"","11.2016")</f>
        <v>0</v>
      </c>
      <c r="C16" s="6">
        <f ca="1">[1]!IQSTAVUS1("D","H",$B$3,"","11."&amp;ROK)</f>
        <v>1210</v>
      </c>
      <c r="D16" s="6">
        <f ca="1">[1]!IQSTAVUS1("M","H",$B$3,"",CONCATENATE(H16,".",ROK))</f>
        <v>0</v>
      </c>
      <c r="H16" s="1">
        <v>11</v>
      </c>
    </row>
    <row r="17" spans="1:8" x14ac:dyDescent="0.3">
      <c r="A17" s="5" t="s">
        <v>18</v>
      </c>
      <c r="B17" s="6">
        <f ca="1">[1]!IQSTAVUS1("M","H",$B$3,"","12.2016")</f>
        <v>0</v>
      </c>
      <c r="C17" s="6">
        <f ca="1">[1]!IQSTAVUS1("D","H",$B$3,"","12."&amp;ROK)</f>
        <v>0</v>
      </c>
      <c r="D17" s="6">
        <f ca="1">[1]!IQSTAVUS1("M","H",$B$3,"",CONCATENATE(H17,".",ROK))</f>
        <v>0</v>
      </c>
      <c r="H17" s="1">
        <v>12</v>
      </c>
    </row>
  </sheetData>
  <mergeCells count="2">
    <mergeCell ref="C3:D3"/>
    <mergeCell ref="A1:D1"/>
  </mergeCells>
  <pageMargins left="0.7" right="0.7" top="0.78740157499999996" bottom="0.7874015749999999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8619-BC89-4D17-88D8-087858259769}">
  <dimension ref="A1:H133"/>
  <sheetViews>
    <sheetView workbookViewId="0">
      <selection sqref="A1:H1"/>
    </sheetView>
  </sheetViews>
  <sheetFormatPr defaultColWidth="15.77734375" defaultRowHeight="15.6" x14ac:dyDescent="0.3"/>
  <cols>
    <col min="1" max="2" width="15.77734375" style="1"/>
    <col min="3" max="3" width="30.77734375" style="1" customWidth="1"/>
    <col min="4" max="16384" width="15.77734375" style="1"/>
  </cols>
  <sheetData>
    <row r="1" spans="1:8" s="8" customFormat="1" ht="23.4" x14ac:dyDescent="0.45">
      <c r="A1" s="36" t="s">
        <v>624</v>
      </c>
      <c r="B1" s="36"/>
      <c r="C1" s="36"/>
      <c r="D1" s="36"/>
      <c r="E1" s="36"/>
      <c r="F1" s="36"/>
      <c r="G1" s="36"/>
      <c r="H1" s="36"/>
    </row>
    <row r="3" spans="1:8" x14ac:dyDescent="0.3">
      <c r="A3" s="2" t="s">
        <v>627</v>
      </c>
      <c r="B3" s="3" t="s">
        <v>631</v>
      </c>
    </row>
    <row r="5" spans="1:8" x14ac:dyDescent="0.3">
      <c r="A5" s="4" t="s">
        <v>669</v>
      </c>
      <c r="B5" s="4" t="s">
        <v>670</v>
      </c>
      <c r="C5" s="4" t="s">
        <v>623</v>
      </c>
      <c r="D5" s="4" t="s">
        <v>671</v>
      </c>
      <c r="E5" s="4" t="s">
        <v>672</v>
      </c>
      <c r="F5" s="4" t="s">
        <v>673</v>
      </c>
      <c r="G5" s="4" t="s">
        <v>674</v>
      </c>
      <c r="H5" s="4" t="s">
        <v>675</v>
      </c>
    </row>
    <row r="6" spans="1:8" x14ac:dyDescent="0.3">
      <c r="A6" s="5" t="s">
        <v>676</v>
      </c>
      <c r="B6" s="5" t="s">
        <v>677</v>
      </c>
      <c r="C6" s="7" t="str">
        <f ca="1">[1]!IQZBOKMEN(A6,B6,"NAZEV1")</f>
        <v>Dřevěné hranoly  100x100 mm, délka 2,7 m</v>
      </c>
      <c r="D6" s="7" t="str">
        <f ca="1">[1]!IQZBOKMEN(A6,B6,"MJEVID")</f>
        <v>m</v>
      </c>
      <c r="E6" s="6">
        <f ca="1">[1]!IQZBOSTAV($B$3,A6,B6,"DISPOZICE")</f>
        <v>375</v>
      </c>
      <c r="F6" s="6">
        <f ca="1">[1]!IQZBOSTAV($B$3,A6,B6,"MNOZSTVI")</f>
        <v>375</v>
      </c>
      <c r="G6" s="6">
        <f ca="1">[1]!IQZBOSTAV($B$3,A6,B6,"FINSTAV")</f>
        <v>1973611.5700610001</v>
      </c>
      <c r="H6" s="6">
        <f ca="1">[1]!IQZBOSTAV($B$3,A6,B6,"FINSTAVSN")</f>
        <v>1973611.5700610001</v>
      </c>
    </row>
    <row r="7" spans="1:8" x14ac:dyDescent="0.3">
      <c r="A7" s="5" t="s">
        <v>676</v>
      </c>
      <c r="B7" s="5" t="s">
        <v>678</v>
      </c>
      <c r="C7" s="7" t="str">
        <f ca="1">[1]!IQZBOKMEN(A7,B7,"NAZEV1")</f>
        <v>Dřevěné laťky</v>
      </c>
      <c r="D7" s="7" t="str">
        <f ca="1">[1]!IQZBOKMEN(A7,B7,"MJEVID")</f>
        <v>m</v>
      </c>
      <c r="E7" s="6">
        <f ca="1">[1]!IQZBOSTAV($B$3,A7,B7,"DISPOZICE")</f>
        <v>277.10000000000002</v>
      </c>
      <c r="F7" s="6">
        <f ca="1">[1]!IQZBOSTAV($B$3,A7,B7,"MNOZSTVI")</f>
        <v>277.10000000000002</v>
      </c>
      <c r="G7" s="6">
        <f ca="1">[1]!IQZBOSTAV($B$3,A7,B7,"FINSTAV")</f>
        <v>1318657.885768</v>
      </c>
      <c r="H7" s="6">
        <f ca="1">[1]!IQZBOSTAV($B$3,A7,B7,"FINSTAVSN")</f>
        <v>1318657.885768</v>
      </c>
    </row>
    <row r="8" spans="1:8" x14ac:dyDescent="0.3">
      <c r="A8" s="5" t="s">
        <v>676</v>
      </c>
      <c r="B8" s="5" t="s">
        <v>679</v>
      </c>
      <c r="C8" s="7" t="str">
        <f ca="1">[1]!IQZBOKMEN(A8,B8,"NAZEV1")</f>
        <v>Rákosová rohož</v>
      </c>
      <c r="D8" s="7" t="str">
        <f ca="1">[1]!IQZBOKMEN(A8,B8,"MJEVID")</f>
        <v>m</v>
      </c>
      <c r="E8" s="6">
        <f ca="1">[1]!IQZBOSTAV($B$3,A8,B8,"DISPOZICE")</f>
        <v>949</v>
      </c>
      <c r="F8" s="6">
        <f ca="1">[1]!IQZBOSTAV($B$3,A8,B8,"MNOZSTVI")</f>
        <v>956</v>
      </c>
      <c r="G8" s="6">
        <f ca="1">[1]!IQZBOSTAV($B$3,A8,B8,"FINSTAV")</f>
        <v>102712.929024</v>
      </c>
      <c r="H8" s="6">
        <f ca="1">[1]!IQZBOSTAV($B$3,A8,B8,"FINSTAVSN")</f>
        <v>102712.929024</v>
      </c>
    </row>
    <row r="9" spans="1:8" x14ac:dyDescent="0.3">
      <c r="A9" s="5" t="s">
        <v>676</v>
      </c>
      <c r="B9" s="5" t="s">
        <v>680</v>
      </c>
      <c r="C9" s="7" t="str">
        <f ca="1">[1]!IQZBOKMEN(A9,B9,"NAZEV1")</f>
        <v>Nosníky 50x100 mm, délka 4 m</v>
      </c>
      <c r="D9" s="7" t="str">
        <f ca="1">[1]!IQZBOKMEN(A9,B9,"MJEVID")</f>
        <v>ks</v>
      </c>
      <c r="E9" s="6">
        <f ca="1">[1]!IQZBOSTAV($B$3,A9,B9,"DISPOZICE")</f>
        <v>110</v>
      </c>
      <c r="F9" s="6">
        <f ca="1">[1]!IQZBOSTAV($B$3,A9,B9,"MNOZSTVI")</f>
        <v>110</v>
      </c>
      <c r="G9" s="6">
        <f ca="1">[1]!IQZBOSTAV($B$3,A9,B9,"FINSTAV")</f>
        <v>38550</v>
      </c>
      <c r="H9" s="6">
        <f ca="1">[1]!IQZBOSTAV($B$3,A9,B9,"FINSTAVSN")</f>
        <v>38550</v>
      </c>
    </row>
    <row r="10" spans="1:8" x14ac:dyDescent="0.3">
      <c r="A10" s="5" t="s">
        <v>676</v>
      </c>
      <c r="B10" s="5" t="s">
        <v>681</v>
      </c>
      <c r="C10" s="7" t="str">
        <f ca="1">[1]!IQZBOKMEN(A10,B10,"NAZEV1")</f>
        <v>Vruty se šestihrannou hlavou, délka 8 cm</v>
      </c>
      <c r="D10" s="7" t="str">
        <f ca="1">[1]!IQZBOKMEN(A10,B10,"MJEVID")</f>
        <v>ks</v>
      </c>
      <c r="E10" s="6">
        <f ca="1">[1]!IQZBOSTAV($B$3,A10,B10,"DISPOZICE")</f>
        <v>3000</v>
      </c>
      <c r="F10" s="6">
        <f ca="1">[1]!IQZBOSTAV($B$3,A10,B10,"MNOZSTVI")</f>
        <v>3000</v>
      </c>
      <c r="G10" s="6">
        <f ca="1">[1]!IQZBOSTAV($B$3,A10,B10,"FINSTAV")</f>
        <v>262000</v>
      </c>
      <c r="H10" s="6">
        <f ca="1">[1]!IQZBOSTAV($B$3,A10,B10,"FINSTAVSN")</f>
        <v>262000</v>
      </c>
    </row>
    <row r="11" spans="1:8" x14ac:dyDescent="0.3">
      <c r="A11" s="5" t="s">
        <v>676</v>
      </c>
      <c r="B11" s="5" t="s">
        <v>682</v>
      </c>
      <c r="C11" s="7" t="str">
        <f ca="1">[1]!IQZBOKMEN(A11,B11,"NAZEV1")</f>
        <v>Plech nerez AISI 304, ČSN 17240</v>
      </c>
      <c r="D11" s="7" t="str">
        <f ca="1">[1]!IQZBOKMEN(A11,B11,"MJEVID")</f>
        <v>kg</v>
      </c>
      <c r="E11" s="6">
        <f ca="1">[1]!IQZBOSTAV($B$3,A11,B11,"DISPOZICE")</f>
        <v>838</v>
      </c>
      <c r="F11" s="6">
        <f ca="1">[1]!IQZBOSTAV($B$3,A11,B11,"MNOZSTVI")</f>
        <v>838</v>
      </c>
      <c r="G11" s="6">
        <f ca="1">[1]!IQZBOSTAV($B$3,A11,B11,"FINSTAV")</f>
        <v>65804</v>
      </c>
      <c r="H11" s="6">
        <f ca="1">[1]!IQZBOSTAV($B$3,A11,B11,"FINSTAVSN")</f>
        <v>65804</v>
      </c>
    </row>
    <row r="12" spans="1:8" x14ac:dyDescent="0.3">
      <c r="A12" s="5" t="s">
        <v>676</v>
      </c>
      <c r="B12" s="5" t="s">
        <v>683</v>
      </c>
      <c r="C12" s="7" t="str">
        <f ca="1">[1]!IQZBOKMEN(A12,B12,"NAZEV1")</f>
        <v>Tyč kruhová 20mm</v>
      </c>
      <c r="D12" s="7" t="str">
        <f ca="1">[1]!IQZBOKMEN(A12,B12,"MJEVID")</f>
        <v>kg</v>
      </c>
      <c r="E12" s="6">
        <f ca="1">[1]!IQZBOSTAV($B$3,A12,B12,"DISPOZICE")</f>
        <v>0</v>
      </c>
      <c r="F12" s="6">
        <f ca="1">[1]!IQZBOSTAV($B$3,A12,B12,"MNOZSTVI")</f>
        <v>0</v>
      </c>
      <c r="G12" s="6">
        <f ca="1">[1]!IQZBOSTAV($B$3,A12,B12,"FINSTAV")</f>
        <v>0</v>
      </c>
      <c r="H12" s="6">
        <f ca="1">[1]!IQZBOSTAV($B$3,A12,B12,"FINSTAVSN")</f>
        <v>0</v>
      </c>
    </row>
    <row r="13" spans="1:8" x14ac:dyDescent="0.3">
      <c r="A13" s="5" t="s">
        <v>676</v>
      </c>
      <c r="B13" s="5" t="s">
        <v>684</v>
      </c>
      <c r="C13" s="7" t="str">
        <f ca="1">[1]!IQZBOKMEN(A13,B13,"NAZEV1")</f>
        <v>Tyč kruhová 40mm</v>
      </c>
      <c r="D13" s="7" t="str">
        <f ca="1">[1]!IQZBOKMEN(A13,B13,"MJEVID")</f>
        <v>kg</v>
      </c>
      <c r="E13" s="6">
        <f ca="1">[1]!IQZBOSTAV($B$3,A13,B13,"DISPOZICE")</f>
        <v>0</v>
      </c>
      <c r="F13" s="6">
        <f ca="1">[1]!IQZBOSTAV($B$3,A13,B13,"MNOZSTVI")</f>
        <v>0</v>
      </c>
      <c r="G13" s="6">
        <f ca="1">[1]!IQZBOSTAV($B$3,A13,B13,"FINSTAV")</f>
        <v>0</v>
      </c>
      <c r="H13" s="6">
        <f ca="1">[1]!IQZBOSTAV($B$3,A13,B13,"FINSTAVSN")</f>
        <v>0</v>
      </c>
    </row>
    <row r="14" spans="1:8" x14ac:dyDescent="0.3">
      <c r="A14" s="5" t="s">
        <v>676</v>
      </c>
      <c r="B14" s="5" t="s">
        <v>685</v>
      </c>
      <c r="C14" s="7" t="str">
        <f ca="1">[1]!IQZBOKMEN(A14,B14,"NAZEV1")</f>
        <v>Zip 35 cm</v>
      </c>
      <c r="D14" s="7" t="str">
        <f ca="1">[1]!IQZBOKMEN(A14,B14,"MJEVID")</f>
        <v>ks</v>
      </c>
      <c r="E14" s="6">
        <f ca="1">[1]!IQZBOSTAV($B$3,A14,B14,"DISPOZICE")</f>
        <v>0</v>
      </c>
      <c r="F14" s="6">
        <f ca="1">[1]!IQZBOSTAV($B$3,A14,B14,"MNOZSTVI")</f>
        <v>0</v>
      </c>
      <c r="G14" s="6">
        <f ca="1">[1]!IQZBOSTAV($B$3,A14,B14,"FINSTAV")</f>
        <v>0</v>
      </c>
      <c r="H14" s="6">
        <f ca="1">[1]!IQZBOSTAV($B$3,A14,B14,"FINSTAVSN")</f>
        <v>0</v>
      </c>
    </row>
    <row r="15" spans="1:8" x14ac:dyDescent="0.3">
      <c r="A15" s="5" t="s">
        <v>676</v>
      </c>
      <c r="B15" s="5" t="s">
        <v>686</v>
      </c>
      <c r="C15" s="7" t="str">
        <f ca="1">[1]!IQZBOKMEN(A15,B15,"NAZEV1")</f>
        <v>Nášivka logo sluníčko</v>
      </c>
      <c r="D15" s="7" t="str">
        <f ca="1">[1]!IQZBOKMEN(A15,B15,"MJEVID")</f>
        <v>ks</v>
      </c>
      <c r="E15" s="6">
        <f ca="1">[1]!IQZBOSTAV($B$3,A15,B15,"DISPOZICE")</f>
        <v>0</v>
      </c>
      <c r="F15" s="6">
        <f ca="1">[1]!IQZBOSTAV($B$3,A15,B15,"MNOZSTVI")</f>
        <v>0</v>
      </c>
      <c r="G15" s="6">
        <f ca="1">[1]!IQZBOSTAV($B$3,A15,B15,"FINSTAV")</f>
        <v>0</v>
      </c>
      <c r="H15" s="6">
        <f ca="1">[1]!IQZBOSTAV($B$3,A15,B15,"FINSTAVSN")</f>
        <v>0</v>
      </c>
    </row>
    <row r="16" spans="1:8" x14ac:dyDescent="0.3">
      <c r="A16" s="5" t="s">
        <v>676</v>
      </c>
      <c r="B16" s="5" t="s">
        <v>687</v>
      </c>
      <c r="C16" s="7" t="str">
        <f ca="1">[1]!IQZBOKMEN(A16,B16,"NAZEV1")</f>
        <v>Bavlna červená</v>
      </c>
      <c r="D16" s="7" t="str">
        <f ca="1">[1]!IQZBOKMEN(A16,B16,"MJEVID")</f>
        <v>m</v>
      </c>
      <c r="E16" s="6">
        <f ca="1">[1]!IQZBOSTAV($B$3,A16,B16,"DISPOZICE")</f>
        <v>0</v>
      </c>
      <c r="F16" s="6">
        <f ca="1">[1]!IQZBOSTAV($B$3,A16,B16,"MNOZSTVI")</f>
        <v>0</v>
      </c>
      <c r="G16" s="6">
        <f ca="1">[1]!IQZBOSTAV($B$3,A16,B16,"FINSTAV")</f>
        <v>0</v>
      </c>
      <c r="H16" s="6">
        <f ca="1">[1]!IQZBOSTAV($B$3,A16,B16,"FINSTAVSN")</f>
        <v>0</v>
      </c>
    </row>
    <row r="17" spans="1:8" x14ac:dyDescent="0.3">
      <c r="A17" s="5" t="s">
        <v>676</v>
      </c>
      <c r="B17" s="5" t="s">
        <v>688</v>
      </c>
      <c r="C17" s="7" t="str">
        <f ca="1">[1]!IQZBOKMEN(A17,B17,"NAZEV1")</f>
        <v>Popelín - látka pro ušití výplně polštáře</v>
      </c>
      <c r="D17" s="7" t="str">
        <f ca="1">[1]!IQZBOKMEN(A17,B17,"MJEVID")</f>
        <v>m</v>
      </c>
      <c r="E17" s="6">
        <f ca="1">[1]!IQZBOSTAV($B$3,A17,B17,"DISPOZICE")</f>
        <v>0</v>
      </c>
      <c r="F17" s="6">
        <f ca="1">[1]!IQZBOSTAV($B$3,A17,B17,"MNOZSTVI")</f>
        <v>0</v>
      </c>
      <c r="G17" s="6">
        <f ca="1">[1]!IQZBOSTAV($B$3,A17,B17,"FINSTAV")</f>
        <v>0</v>
      </c>
      <c r="H17" s="6">
        <f ca="1">[1]!IQZBOSTAV($B$3,A17,B17,"FINSTAVSN")</f>
        <v>0</v>
      </c>
    </row>
    <row r="18" spans="1:8" x14ac:dyDescent="0.3">
      <c r="A18" s="5" t="s">
        <v>676</v>
      </c>
      <c r="B18" s="5" t="s">
        <v>689</v>
      </c>
      <c r="C18" s="7" t="str">
        <f ca="1">[1]!IQZBOKMEN(A18,B18,"NAZEV1")</f>
        <v>Vatelín - náplň</v>
      </c>
      <c r="D18" s="7" t="str">
        <f ca="1">[1]!IQZBOKMEN(A18,B18,"MJEVID")</f>
        <v>kg</v>
      </c>
      <c r="E18" s="6">
        <f ca="1">[1]!IQZBOSTAV($B$3,A18,B18,"DISPOZICE")</f>
        <v>0</v>
      </c>
      <c r="F18" s="6">
        <f ca="1">[1]!IQZBOSTAV($B$3,A18,B18,"MNOZSTVI")</f>
        <v>0</v>
      </c>
      <c r="G18" s="6">
        <f ca="1">[1]!IQZBOSTAV($B$3,A18,B18,"FINSTAV")</f>
        <v>0</v>
      </c>
      <c r="H18" s="6">
        <f ca="1">[1]!IQZBOSTAV($B$3,A18,B18,"FINSTAVSN")</f>
        <v>0</v>
      </c>
    </row>
    <row r="19" spans="1:8" x14ac:dyDescent="0.3">
      <c r="A19" s="5" t="s">
        <v>676</v>
      </c>
      <c r="B19" s="5" t="s">
        <v>690</v>
      </c>
      <c r="C19" s="7" t="str">
        <f ca="1">[1]!IQZBOKMEN(A19,B19,"NAZEV1")</f>
        <v>Bílé nitě</v>
      </c>
      <c r="D19" s="7" t="str">
        <f ca="1">[1]!IQZBOKMEN(A19,B19,"MJEVID")</f>
        <v>ks</v>
      </c>
      <c r="E19" s="6">
        <f ca="1">[1]!IQZBOSTAV($B$3,A19,B19,"DISPOZICE")</f>
        <v>0</v>
      </c>
      <c r="F19" s="6">
        <f ca="1">[1]!IQZBOSTAV($B$3,A19,B19,"MNOZSTVI")</f>
        <v>0</v>
      </c>
      <c r="G19" s="6">
        <f ca="1">[1]!IQZBOSTAV($B$3,A19,B19,"FINSTAV")</f>
        <v>0</v>
      </c>
      <c r="H19" s="6">
        <f ca="1">[1]!IQZBOSTAV($B$3,A19,B19,"FINSTAVSN")</f>
        <v>0</v>
      </c>
    </row>
    <row r="20" spans="1:8" x14ac:dyDescent="0.3">
      <c r="A20" s="5" t="s">
        <v>676</v>
      </c>
      <c r="B20" s="5" t="s">
        <v>691</v>
      </c>
      <c r="C20" s="7" t="str">
        <f ca="1">[1]!IQZBOKMEN(A20,B20,"NAZEV1")</f>
        <v>Nerezový trn</v>
      </c>
      <c r="D20" s="7" t="str">
        <f ca="1">[1]!IQZBOKMEN(A20,B20,"MJEVID")</f>
        <v>ks</v>
      </c>
      <c r="E20" s="6">
        <f ca="1">[1]!IQZBOSTAV($B$3,A20,B20,"DISPOZICE")</f>
        <v>169</v>
      </c>
      <c r="F20" s="6">
        <f ca="1">[1]!IQZBOSTAV($B$3,A20,B20,"MNOZSTVI")</f>
        <v>169</v>
      </c>
      <c r="G20" s="6">
        <f ca="1">[1]!IQZBOSTAV($B$3,A20,B20,"FINSTAV")</f>
        <v>10647</v>
      </c>
      <c r="H20" s="6">
        <f ca="1">[1]!IQZBOSTAV($B$3,A20,B20,"FINSTAVSN")</f>
        <v>10647</v>
      </c>
    </row>
    <row r="21" spans="1:8" x14ac:dyDescent="0.3">
      <c r="A21" s="5" t="s">
        <v>676</v>
      </c>
      <c r="B21" s="5" t="s">
        <v>692</v>
      </c>
      <c r="C21" s="7" t="str">
        <f ca="1">[1]!IQZBOKMEN(A21,B21,"NAZEV1")</f>
        <v>Deska stolu</v>
      </c>
      <c r="D21" s="7" t="str">
        <f ca="1">[1]!IQZBOKMEN(A21,B21,"MJEVID")</f>
        <v>ks</v>
      </c>
      <c r="E21" s="6">
        <f ca="1">[1]!IQZBOSTAV($B$3,A21,B21,"DISPOZICE")</f>
        <v>90</v>
      </c>
      <c r="F21" s="6">
        <f ca="1">[1]!IQZBOSTAV($B$3,A21,B21,"MNOZSTVI")</f>
        <v>90</v>
      </c>
      <c r="G21" s="6">
        <f ca="1">[1]!IQZBOSTAV($B$3,A21,B21,"FINSTAV")</f>
        <v>10900</v>
      </c>
      <c r="H21" s="6">
        <f ca="1">[1]!IQZBOSTAV($B$3,A21,B21,"FINSTAVSN")</f>
        <v>10900</v>
      </c>
    </row>
    <row r="22" spans="1:8" x14ac:dyDescent="0.3">
      <c r="A22" s="5" t="s">
        <v>676</v>
      </c>
      <c r="B22" s="5" t="s">
        <v>693</v>
      </c>
      <c r="C22" s="7" t="str">
        <f ca="1">[1]!IQZBOKMEN(A22,B22,"NAZEV1")</f>
        <v>Nohy stolu</v>
      </c>
      <c r="D22" s="7" t="str">
        <f ca="1">[1]!IQZBOKMEN(A22,B22,"MJEVID")</f>
        <v>ks</v>
      </c>
      <c r="E22" s="6">
        <f ca="1">[1]!IQZBOSTAV($B$3,A22,B22,"DISPOZICE")</f>
        <v>200</v>
      </c>
      <c r="F22" s="6">
        <f ca="1">[1]!IQZBOSTAV($B$3,A22,B22,"MNOZSTVI")</f>
        <v>200</v>
      </c>
      <c r="G22" s="6">
        <f ca="1">[1]!IQZBOSTAV($B$3,A22,B22,"FINSTAV")</f>
        <v>17600</v>
      </c>
      <c r="H22" s="6">
        <f ca="1">[1]!IQZBOSTAV($B$3,A22,B22,"FINSTAVSN")</f>
        <v>17600</v>
      </c>
    </row>
    <row r="23" spans="1:8" x14ac:dyDescent="0.3">
      <c r="A23" s="5" t="s">
        <v>676</v>
      </c>
      <c r="B23" s="5" t="s">
        <v>694</v>
      </c>
      <c r="C23" s="7" t="str">
        <f ca="1">[1]!IQZBOKMEN(A23,B23,"NAZEV1")</f>
        <v>Spojovací pera</v>
      </c>
      <c r="D23" s="7" t="str">
        <f ca="1">[1]!IQZBOKMEN(A23,B23,"MJEVID")</f>
        <v>ks</v>
      </c>
      <c r="E23" s="6">
        <f ca="1">[1]!IQZBOSTAV($B$3,A23,B23,"DISPOZICE")</f>
        <v>800</v>
      </c>
      <c r="F23" s="6">
        <f ca="1">[1]!IQZBOSTAV($B$3,A23,B23,"MNOZSTVI")</f>
        <v>800</v>
      </c>
      <c r="G23" s="6">
        <f ca="1">[1]!IQZBOSTAV($B$3,A23,B23,"FINSTAV")</f>
        <v>4320</v>
      </c>
      <c r="H23" s="6">
        <f ca="1">[1]!IQZBOSTAV($B$3,A23,B23,"FINSTAVSN")</f>
        <v>4320</v>
      </c>
    </row>
    <row r="24" spans="1:8" x14ac:dyDescent="0.3">
      <c r="A24" s="5" t="s">
        <v>676</v>
      </c>
      <c r="B24" s="5" t="s">
        <v>695</v>
      </c>
      <c r="C24" s="7" t="str">
        <f ca="1">[1]!IQZBOKMEN(A24,B24,"NAZEV1")</f>
        <v>Šrouby s půlkulovou hlavou</v>
      </c>
      <c r="D24" s="7" t="str">
        <f ca="1">[1]!IQZBOKMEN(A24,B24,"MJEVID")</f>
        <v>ks</v>
      </c>
      <c r="E24" s="6">
        <f ca="1">[1]!IQZBOSTAV($B$3,A24,B24,"DISPOZICE")</f>
        <v>2400</v>
      </c>
      <c r="F24" s="6">
        <f ca="1">[1]!IQZBOSTAV($B$3,A24,B24,"MNOZSTVI")</f>
        <v>2400</v>
      </c>
      <c r="G24" s="6">
        <f ca="1">[1]!IQZBOSTAV($B$3,A24,B24,"FINSTAV")</f>
        <v>2880</v>
      </c>
      <c r="H24" s="6">
        <f ca="1">[1]!IQZBOSTAV($B$3,A24,B24,"FINSTAVSN")</f>
        <v>2880</v>
      </c>
    </row>
    <row r="25" spans="1:8" x14ac:dyDescent="0.3">
      <c r="A25" s="5" t="s">
        <v>676</v>
      </c>
      <c r="B25" s="5" t="s">
        <v>696</v>
      </c>
      <c r="C25" s="7" t="str">
        <f ca="1">[1]!IQZBOKMEN(A25,B25,"NAZEV1")</f>
        <v>Bezbarvý lak na dřevo</v>
      </c>
      <c r="D25" s="7" t="str">
        <f ca="1">[1]!IQZBOKMEN(A25,B25,"MJEVID")</f>
        <v>kg</v>
      </c>
      <c r="E25" s="6">
        <f ca="1">[1]!IQZBOSTAV($B$3,A25,B25,"DISPOZICE")</f>
        <v>45</v>
      </c>
      <c r="F25" s="6">
        <f ca="1">[1]!IQZBOSTAV($B$3,A25,B25,"MNOZSTVI")</f>
        <v>45</v>
      </c>
      <c r="G25" s="6">
        <f ca="1">[1]!IQZBOSTAV($B$3,A25,B25,"FINSTAV")</f>
        <v>567</v>
      </c>
      <c r="H25" s="6">
        <f ca="1">[1]!IQZBOSTAV($B$3,A25,B25,"FINSTAVSN")</f>
        <v>567</v>
      </c>
    </row>
    <row r="26" spans="1:8" x14ac:dyDescent="0.3">
      <c r="A26" s="5" t="s">
        <v>676</v>
      </c>
      <c r="B26" s="5" t="s">
        <v>697</v>
      </c>
      <c r="C26" s="7" t="str">
        <f ca="1">[1]!IQZBOKMEN(A26,B26,"NAZEV1")</f>
        <v>Maliny čerstvé</v>
      </c>
      <c r="D26" s="7" t="str">
        <f ca="1">[1]!IQZBOKMEN(A26,B26,"MJEVID")</f>
        <v>kg</v>
      </c>
      <c r="E26" s="6">
        <f ca="1">[1]!IQZBOSTAV($B$3,A26,B26,"DISPOZICE")</f>
        <v>0</v>
      </c>
      <c r="F26" s="6">
        <f ca="1">[1]!IQZBOSTAV($B$3,A26,B26,"MNOZSTVI")</f>
        <v>0</v>
      </c>
      <c r="G26" s="6">
        <f ca="1">[1]!IQZBOSTAV($B$3,A26,B26,"FINSTAV")</f>
        <v>0</v>
      </c>
      <c r="H26" s="6">
        <f ca="1">[1]!IQZBOSTAV($B$3,A26,B26,"FINSTAVSN")</f>
        <v>0</v>
      </c>
    </row>
    <row r="27" spans="1:8" x14ac:dyDescent="0.3">
      <c r="A27" s="5" t="s">
        <v>676</v>
      </c>
      <c r="B27" s="5" t="s">
        <v>698</v>
      </c>
      <c r="C27" s="7" t="str">
        <f ca="1">[1]!IQZBOKMEN(A27,B27,"NAZEV1")</f>
        <v>Jahody čerstvé</v>
      </c>
      <c r="D27" s="7" t="str">
        <f ca="1">[1]!IQZBOKMEN(A27,B27,"MJEVID")</f>
        <v>kg</v>
      </c>
      <c r="E27" s="6">
        <f ca="1">[1]!IQZBOSTAV($B$3,A27,B27,"DISPOZICE")</f>
        <v>0</v>
      </c>
      <c r="F27" s="6">
        <f ca="1">[1]!IQZBOSTAV($B$3,A27,B27,"MNOZSTVI")</f>
        <v>0</v>
      </c>
      <c r="G27" s="6">
        <f ca="1">[1]!IQZBOSTAV($B$3,A27,B27,"FINSTAV")</f>
        <v>0</v>
      </c>
      <c r="H27" s="6">
        <f ca="1">[1]!IQZBOSTAV($B$3,A27,B27,"FINSTAVSN")</f>
        <v>0</v>
      </c>
    </row>
    <row r="28" spans="1:8" x14ac:dyDescent="0.3">
      <c r="A28" s="5" t="s">
        <v>676</v>
      </c>
      <c r="B28" s="5" t="s">
        <v>699</v>
      </c>
      <c r="C28" s="7" t="str">
        <f ca="1">[1]!IQZBOKMEN(A28,B28,"NAZEV1")</f>
        <v>Želírovací cukr</v>
      </c>
      <c r="D28" s="7" t="str">
        <f ca="1">[1]!IQZBOKMEN(A28,B28,"MJEVID")</f>
        <v>kg</v>
      </c>
      <c r="E28" s="6">
        <f ca="1">[1]!IQZBOSTAV($B$3,A28,B28,"DISPOZICE")</f>
        <v>0</v>
      </c>
      <c r="F28" s="6">
        <f ca="1">[1]!IQZBOSTAV($B$3,A28,B28,"MNOZSTVI")</f>
        <v>0</v>
      </c>
      <c r="G28" s="6">
        <f ca="1">[1]!IQZBOSTAV($B$3,A28,B28,"FINSTAV")</f>
        <v>0</v>
      </c>
      <c r="H28" s="6">
        <f ca="1">[1]!IQZBOSTAV($B$3,A28,B28,"FINSTAVSN")</f>
        <v>0</v>
      </c>
    </row>
    <row r="29" spans="1:8" x14ac:dyDescent="0.3">
      <c r="A29" s="5" t="s">
        <v>676</v>
      </c>
      <c r="B29" s="5" t="s">
        <v>700</v>
      </c>
      <c r="C29" s="7" t="str">
        <f ca="1">[1]!IQZBOKMEN(A29,B29,"NAZEV1")</f>
        <v>Rumová tresť</v>
      </c>
      <c r="D29" s="7" t="str">
        <f ca="1">[1]!IQZBOKMEN(A29,B29,"MJEVID")</f>
        <v>l</v>
      </c>
      <c r="E29" s="6">
        <f ca="1">[1]!IQZBOSTAV($B$3,A29,B29,"DISPOZICE")</f>
        <v>0</v>
      </c>
      <c r="F29" s="6">
        <f ca="1">[1]!IQZBOSTAV($B$3,A29,B29,"MNOZSTVI")</f>
        <v>0</v>
      </c>
      <c r="G29" s="6">
        <f ca="1">[1]!IQZBOSTAV($B$3,A29,B29,"FINSTAV")</f>
        <v>0</v>
      </c>
      <c r="H29" s="6">
        <f ca="1">[1]!IQZBOSTAV($B$3,A29,B29,"FINSTAVSN")</f>
        <v>0</v>
      </c>
    </row>
    <row r="30" spans="1:8" x14ac:dyDescent="0.3">
      <c r="A30" s="5" t="s">
        <v>676</v>
      </c>
      <c r="B30" s="5" t="s">
        <v>701</v>
      </c>
      <c r="C30" s="7" t="str">
        <f ca="1">[1]!IQZBOKMEN(A30,B30,"NAZEV1")</f>
        <v>Pektin1</v>
      </c>
      <c r="D30" s="7" t="str">
        <f ca="1">[1]!IQZBOKMEN(A30,B30,"MJEVID")</f>
        <v>kg</v>
      </c>
      <c r="E30" s="6">
        <f ca="1">[1]!IQZBOSTAV($B$3,A30,B30,"DISPOZICE")</f>
        <v>0</v>
      </c>
      <c r="F30" s="6">
        <f ca="1">[1]!IQZBOSTAV($B$3,A30,B30,"MNOZSTVI")</f>
        <v>0</v>
      </c>
      <c r="G30" s="6">
        <f ca="1">[1]!IQZBOSTAV($B$3,A30,B30,"FINSTAV")</f>
        <v>0</v>
      </c>
      <c r="H30" s="6">
        <f ca="1">[1]!IQZBOSTAV($B$3,A30,B30,"FINSTAVSN")</f>
        <v>0</v>
      </c>
    </row>
    <row r="31" spans="1:8" x14ac:dyDescent="0.3">
      <c r="A31" s="5" t="s">
        <v>676</v>
      </c>
      <c r="B31" s="5" t="s">
        <v>702</v>
      </c>
      <c r="C31" s="7" t="str">
        <f ca="1">[1]!IQZBOKMEN(A31,B31,"NAZEV1")</f>
        <v>Sklenice 0,5Kg</v>
      </c>
      <c r="D31" s="7" t="str">
        <f ca="1">[1]!IQZBOKMEN(A31,B31,"MJEVID")</f>
        <v>ks</v>
      </c>
      <c r="E31" s="6">
        <f ca="1">[1]!IQZBOSTAV($B$3,A31,B31,"DISPOZICE")</f>
        <v>0</v>
      </c>
      <c r="F31" s="6">
        <f ca="1">[1]!IQZBOSTAV($B$3,A31,B31,"MNOZSTVI")</f>
        <v>0</v>
      </c>
      <c r="G31" s="6">
        <f ca="1">[1]!IQZBOSTAV($B$3,A31,B31,"FINSTAV")</f>
        <v>0</v>
      </c>
      <c r="H31" s="6">
        <f ca="1">[1]!IQZBOSTAV($B$3,A31,B31,"FINSTAVSN")</f>
        <v>0</v>
      </c>
    </row>
    <row r="32" spans="1:8" x14ac:dyDescent="0.3">
      <c r="A32" s="5" t="s">
        <v>676</v>
      </c>
      <c r="B32" s="5" t="s">
        <v>703</v>
      </c>
      <c r="C32" s="7" t="str">
        <f ca="1">[1]!IQZBOKMEN(A32,B32,"NAZEV1")</f>
        <v>Víčko na sklenici (univerzál)</v>
      </c>
      <c r="D32" s="7" t="str">
        <f ca="1">[1]!IQZBOKMEN(A32,B32,"MJEVID")</f>
        <v>ks</v>
      </c>
      <c r="E32" s="6">
        <f ca="1">[1]!IQZBOSTAV($B$3,A32,B32,"DISPOZICE")</f>
        <v>0</v>
      </c>
      <c r="F32" s="6">
        <f ca="1">[1]!IQZBOSTAV($B$3,A32,B32,"MNOZSTVI")</f>
        <v>0</v>
      </c>
      <c r="G32" s="6">
        <f ca="1">[1]!IQZBOSTAV($B$3,A32,B32,"FINSTAV")</f>
        <v>0</v>
      </c>
      <c r="H32" s="6">
        <f ca="1">[1]!IQZBOSTAV($B$3,A32,B32,"FINSTAVSN")</f>
        <v>0</v>
      </c>
    </row>
    <row r="33" spans="1:8" x14ac:dyDescent="0.3">
      <c r="A33" s="5" t="s">
        <v>676</v>
      </c>
      <c r="B33" s="5" t="s">
        <v>704</v>
      </c>
      <c r="C33" s="7" t="str">
        <f ca="1">[1]!IQZBOKMEN(A33,B33,"NAZEV1")</f>
        <v>Etiketa vlastní</v>
      </c>
      <c r="D33" s="7" t="str">
        <f ca="1">[1]!IQZBOKMEN(A33,B33,"MJEVID")</f>
        <v>ks</v>
      </c>
      <c r="E33" s="6">
        <f ca="1">[1]!IQZBOSTAV($B$3,A33,B33,"DISPOZICE")</f>
        <v>0</v>
      </c>
      <c r="F33" s="6">
        <f ca="1">[1]!IQZBOSTAV($B$3,A33,B33,"MNOZSTVI")</f>
        <v>0</v>
      </c>
      <c r="G33" s="6">
        <f ca="1">[1]!IQZBOSTAV($B$3,A33,B33,"FINSTAV")</f>
        <v>0</v>
      </c>
      <c r="H33" s="6">
        <f ca="1">[1]!IQZBOSTAV($B$3,A33,B33,"FINSTAVSN")</f>
        <v>0</v>
      </c>
    </row>
    <row r="34" spans="1:8" x14ac:dyDescent="0.3">
      <c r="A34" s="5" t="s">
        <v>676</v>
      </c>
      <c r="B34" s="5" t="s">
        <v>705</v>
      </c>
      <c r="C34" s="7" t="str">
        <f ca="1">[1]!IQZBOKMEN(A34,B34,"NAZEV1")</f>
        <v>Sklenice 1Kg</v>
      </c>
      <c r="D34" s="7" t="str">
        <f ca="1">[1]!IQZBOKMEN(A34,B34,"MJEVID")</f>
        <v>ks</v>
      </c>
      <c r="E34" s="6">
        <f ca="1">[1]!IQZBOSTAV($B$3,A34,B34,"DISPOZICE")</f>
        <v>0</v>
      </c>
      <c r="F34" s="6">
        <f ca="1">[1]!IQZBOSTAV($B$3,A34,B34,"MNOZSTVI")</f>
        <v>0</v>
      </c>
      <c r="G34" s="6">
        <f ca="1">[1]!IQZBOSTAV($B$3,A34,B34,"FINSTAV")</f>
        <v>0</v>
      </c>
      <c r="H34" s="6">
        <f ca="1">[1]!IQZBOSTAV($B$3,A34,B34,"FINSTAVSN")</f>
        <v>0</v>
      </c>
    </row>
    <row r="35" spans="1:8" x14ac:dyDescent="0.3">
      <c r="A35" s="5" t="s">
        <v>676</v>
      </c>
      <c r="B35" s="5" t="s">
        <v>706</v>
      </c>
      <c r="C35" s="7" t="str">
        <f ca="1">[1]!IQZBOKMEN(A35,B35,"NAZEV1")</f>
        <v>Epoxydový bezbarvý lak</v>
      </c>
      <c r="D35" s="7" t="str">
        <f ca="1">[1]!IQZBOKMEN(A35,B35,"MJEVID")</f>
        <v>kg</v>
      </c>
      <c r="E35" s="6">
        <f ca="1">[1]!IQZBOSTAV($B$3,A35,B35,"DISPOZICE")</f>
        <v>80</v>
      </c>
      <c r="F35" s="6">
        <f ca="1">[1]!IQZBOSTAV($B$3,A35,B35,"MNOZSTVI")</f>
        <v>90</v>
      </c>
      <c r="G35" s="6">
        <f ca="1">[1]!IQZBOSTAV($B$3,A35,B35,"FINSTAV")</f>
        <v>14130</v>
      </c>
      <c r="H35" s="6">
        <f ca="1">[1]!IQZBOSTAV($B$3,A35,B35,"FINSTAVSN")</f>
        <v>14130</v>
      </c>
    </row>
    <row r="36" spans="1:8" x14ac:dyDescent="0.3">
      <c r="A36" s="5" t="s">
        <v>707</v>
      </c>
      <c r="B36" s="5" t="s">
        <v>677</v>
      </c>
      <c r="C36" s="7" t="str">
        <f ca="1">[1]!IQZBOKMEN(A36,B36,"NAZEV1")</f>
        <v>Povlak  polštáře s výplní</v>
      </c>
      <c r="D36" s="7" t="str">
        <f ca="1">[1]!IQZBOKMEN(A36,B36,"MJEVID")</f>
        <v>ks</v>
      </c>
      <c r="E36" s="6">
        <f ca="1">[1]!IQZBOSTAV($B$3,A36,B36,"DISPOZICE")</f>
        <v>0</v>
      </c>
      <c r="F36" s="6">
        <f ca="1">[1]!IQZBOSTAV($B$3,A36,B36,"MNOZSTVI")</f>
        <v>0</v>
      </c>
      <c r="G36" s="6">
        <f ca="1">[1]!IQZBOSTAV($B$3,A36,B36,"FINSTAV")</f>
        <v>0</v>
      </c>
      <c r="H36" s="6">
        <f ca="1">[1]!IQZBOSTAV($B$3,A36,B36,"FINSTAVSN")</f>
        <v>0</v>
      </c>
    </row>
    <row r="37" spans="1:8" x14ac:dyDescent="0.3">
      <c r="A37" s="5" t="s">
        <v>707</v>
      </c>
      <c r="B37" s="5" t="s">
        <v>678</v>
      </c>
      <c r="C37" s="7" t="str">
        <f ca="1">[1]!IQZBOKMEN(A37,B37,"NAZEV1")</f>
        <v>Hřídel</v>
      </c>
      <c r="D37" s="7" t="str">
        <f ca="1">[1]!IQZBOKMEN(A37,B37,"MJEVID")</f>
        <v>ks</v>
      </c>
      <c r="E37" s="6">
        <f ca="1">[1]!IQZBOSTAV($B$3,A37,B37,"DISPOZICE")</f>
        <v>0</v>
      </c>
      <c r="F37" s="6">
        <f ca="1">[1]!IQZBOSTAV($B$3,A37,B37,"MNOZSTVI")</f>
        <v>0</v>
      </c>
      <c r="G37" s="6">
        <f ca="1">[1]!IQZBOSTAV($B$3,A37,B37,"FINSTAV")</f>
        <v>0</v>
      </c>
      <c r="H37" s="6">
        <f ca="1">[1]!IQZBOSTAV($B$3,A37,B37,"FINSTAVSN")</f>
        <v>0</v>
      </c>
    </row>
    <row r="38" spans="1:8" x14ac:dyDescent="0.3">
      <c r="A38" s="5" t="s">
        <v>707</v>
      </c>
      <c r="B38" s="5" t="s">
        <v>679</v>
      </c>
      <c r="C38" s="7" t="str">
        <f ca="1">[1]!IQZBOKMEN(A38,B38,"NAZEV1")</f>
        <v>Pastorek</v>
      </c>
      <c r="D38" s="7" t="str">
        <f ca="1">[1]!IQZBOKMEN(A38,B38,"MJEVID")</f>
        <v>ks</v>
      </c>
      <c r="E38" s="6">
        <f ca="1">[1]!IQZBOSTAV($B$3,A38,B38,"DISPOZICE")</f>
        <v>0</v>
      </c>
      <c r="F38" s="6">
        <f ca="1">[1]!IQZBOSTAV($B$3,A38,B38,"MNOZSTVI")</f>
        <v>0</v>
      </c>
      <c r="G38" s="6">
        <f ca="1">[1]!IQZBOSTAV($B$3,A38,B38,"FINSTAV")</f>
        <v>0</v>
      </c>
      <c r="H38" s="6">
        <f ca="1">[1]!IQZBOSTAV($B$3,A38,B38,"FINSTAVSN")</f>
        <v>0</v>
      </c>
    </row>
    <row r="39" spans="1:8" x14ac:dyDescent="0.3">
      <c r="A39" s="5" t="s">
        <v>707</v>
      </c>
      <c r="B39" s="5" t="s">
        <v>682</v>
      </c>
      <c r="C39" s="7" t="str">
        <f ca="1">[1]!IQZBOKMEN(A39,B39,"NAZEV1")</f>
        <v>Kotevní patka pro hranoly</v>
      </c>
      <c r="D39" s="7" t="str">
        <f ca="1">[1]!IQZBOKMEN(A39,B39,"MJEVID")</f>
        <v>ks</v>
      </c>
      <c r="E39" s="6">
        <f ca="1">[1]!IQZBOSTAV($B$3,A39,B39,"DISPOZICE")</f>
        <v>0</v>
      </c>
      <c r="F39" s="6">
        <f ca="1">[1]!IQZBOSTAV($B$3,A39,B39,"MNOZSTVI")</f>
        <v>0</v>
      </c>
      <c r="G39" s="6">
        <f ca="1">[1]!IQZBOSTAV($B$3,A39,B39,"FINSTAV")</f>
        <v>0</v>
      </c>
      <c r="H39" s="6">
        <f ca="1">[1]!IQZBOSTAV($B$3,A39,B39,"FINSTAVSN")</f>
        <v>0</v>
      </c>
    </row>
    <row r="40" spans="1:8" x14ac:dyDescent="0.3">
      <c r="A40" s="5" t="s">
        <v>707</v>
      </c>
      <c r="B40" s="5" t="s">
        <v>683</v>
      </c>
      <c r="C40" s="7" t="str">
        <f ca="1">[1]!IQZBOKMEN(A40,B40,"NAZEV1")</f>
        <v>Směs marmeláda Malinová-Jahodová</v>
      </c>
      <c r="D40" s="7" t="str">
        <f ca="1">[1]!IQZBOKMEN(A40,B40,"MJEVID")</f>
        <v>kg</v>
      </c>
      <c r="E40" s="6">
        <f ca="1">[1]!IQZBOSTAV($B$3,A40,B40,"DISPOZICE")</f>
        <v>0</v>
      </c>
      <c r="F40" s="6">
        <f ca="1">[1]!IQZBOSTAV($B$3,A40,B40,"MNOZSTVI")</f>
        <v>0</v>
      </c>
      <c r="G40" s="6">
        <f ca="1">[1]!IQZBOSTAV($B$3,A40,B40,"FINSTAV")</f>
        <v>0</v>
      </c>
      <c r="H40" s="6">
        <f ca="1">[1]!IQZBOSTAV($B$3,A40,B40,"FINSTAVSN")</f>
        <v>0</v>
      </c>
    </row>
    <row r="41" spans="1:8" x14ac:dyDescent="0.3">
      <c r="A41" s="5" t="s">
        <v>708</v>
      </c>
      <c r="B41" s="5" t="s">
        <v>677</v>
      </c>
      <c r="C41" s="7" t="str">
        <f ca="1">[1]!IQZBOKMEN(A41,B41,"NAZEV1")</f>
        <v>Pergola</v>
      </c>
      <c r="D41" s="7" t="str">
        <f ca="1">[1]!IQZBOKMEN(A41,B41,"MJEVID")</f>
        <v>ks</v>
      </c>
      <c r="E41" s="6">
        <f ca="1">[1]!IQZBOSTAV($B$3,A41,B41,"DISPOZICE")</f>
        <v>0</v>
      </c>
      <c r="F41" s="6">
        <f ca="1">[1]!IQZBOSTAV($B$3,A41,B41,"MNOZSTVI")</f>
        <v>0</v>
      </c>
      <c r="G41" s="6">
        <f ca="1">[1]!IQZBOSTAV($B$3,A41,B41,"FINSTAV")</f>
        <v>0</v>
      </c>
      <c r="H41" s="6">
        <f ca="1">[1]!IQZBOSTAV($B$3,A41,B41,"FINSTAVSN")</f>
        <v>0</v>
      </c>
    </row>
    <row r="42" spans="1:8" x14ac:dyDescent="0.3">
      <c r="A42" s="5" t="s">
        <v>708</v>
      </c>
      <c r="B42" s="5" t="s">
        <v>678</v>
      </c>
      <c r="C42" s="7" t="str">
        <f ca="1">[1]!IQZBOKMEN(A42,B42,"NAZEV1")</f>
        <v>Altán</v>
      </c>
      <c r="D42" s="7" t="str">
        <f ca="1">[1]!IQZBOKMEN(A42,B42,"MJEVID")</f>
        <v>ks</v>
      </c>
      <c r="E42" s="6">
        <f ca="1">[1]!IQZBOSTAV($B$3,A42,B42,"DISPOZICE")</f>
        <v>0</v>
      </c>
      <c r="F42" s="6">
        <f ca="1">[1]!IQZBOSTAV($B$3,A42,B42,"MNOZSTVI")</f>
        <v>0</v>
      </c>
      <c r="G42" s="6">
        <f ca="1">[1]!IQZBOSTAV($B$3,A42,B42,"FINSTAV")</f>
        <v>0</v>
      </c>
      <c r="H42" s="6">
        <f ca="1">[1]!IQZBOSTAV($B$3,A42,B42,"FINSTAVSN")</f>
        <v>0</v>
      </c>
    </row>
    <row r="43" spans="1:8" x14ac:dyDescent="0.3">
      <c r="A43" s="5" t="s">
        <v>708</v>
      </c>
      <c r="B43" s="5" t="s">
        <v>679</v>
      </c>
      <c r="C43" s="7" t="str">
        <f ca="1">[1]!IQZBOKMEN(A43,B43,"NAZEV1")</f>
        <v>Stůl zahradní</v>
      </c>
      <c r="D43" s="7" t="str">
        <f ca="1">[1]!IQZBOKMEN(A43,B43,"MJEVID")</f>
        <v>ks</v>
      </c>
      <c r="E43" s="6">
        <f ca="1">[1]!IQZBOSTAV($B$3,A43,B43,"DISPOZICE")</f>
        <v>0</v>
      </c>
      <c r="F43" s="6">
        <f ca="1">[1]!IQZBOSTAV($B$3,A43,B43,"MNOZSTVI")</f>
        <v>0</v>
      </c>
      <c r="G43" s="6">
        <f ca="1">[1]!IQZBOSTAV($B$3,A43,B43,"FINSTAV")</f>
        <v>0</v>
      </c>
      <c r="H43" s="6">
        <f ca="1">[1]!IQZBOSTAV($B$3,A43,B43,"FINSTAVSN")</f>
        <v>0</v>
      </c>
    </row>
    <row r="44" spans="1:8" x14ac:dyDescent="0.3">
      <c r="A44" s="5" t="s">
        <v>708</v>
      </c>
      <c r="B44" s="5" t="s">
        <v>680</v>
      </c>
      <c r="C44" s="7" t="str">
        <f ca="1">[1]!IQZBOKMEN(A44,B44,"NAZEV1")</f>
        <v>Polštář Alko základní</v>
      </c>
      <c r="D44" s="7" t="str">
        <f ca="1">[1]!IQZBOKMEN(A44,B44,"MJEVID")</f>
        <v>ks</v>
      </c>
      <c r="E44" s="6">
        <f ca="1">[1]!IQZBOSTAV($B$3,A44,B44,"DISPOZICE")</f>
        <v>0</v>
      </c>
      <c r="F44" s="6">
        <f ca="1">[1]!IQZBOSTAV($B$3,A44,B44,"MNOZSTVI")</f>
        <v>0</v>
      </c>
      <c r="G44" s="6">
        <f ca="1">[1]!IQZBOSTAV($B$3,A44,B44,"FINSTAV")</f>
        <v>0</v>
      </c>
      <c r="H44" s="6">
        <f ca="1">[1]!IQZBOSTAV($B$3,A44,B44,"FINSTAVSN")</f>
        <v>0</v>
      </c>
    </row>
    <row r="45" spans="1:8" x14ac:dyDescent="0.3">
      <c r="A45" s="5" t="s">
        <v>708</v>
      </c>
      <c r="B45" s="5" t="s">
        <v>682</v>
      </c>
      <c r="C45" s="7" t="str">
        <f ca="1">[1]!IQZBOKMEN(A45,B45,"NAZEV1")</f>
        <v>Hřídel volantu</v>
      </c>
      <c r="D45" s="7" t="str">
        <f ca="1">[1]!IQZBOKMEN(A45,B45,"MJEVID")</f>
        <v>ks</v>
      </c>
      <c r="E45" s="6">
        <f ca="1">[1]!IQZBOSTAV($B$3,A45,B45,"DISPOZICE")</f>
        <v>0</v>
      </c>
      <c r="F45" s="6">
        <f ca="1">[1]!IQZBOSTAV($B$3,A45,B45,"MNOZSTVI")</f>
        <v>0</v>
      </c>
      <c r="G45" s="6">
        <f ca="1">[1]!IQZBOSTAV($B$3,A45,B45,"FINSTAV")</f>
        <v>0</v>
      </c>
      <c r="H45" s="6">
        <f ca="1">[1]!IQZBOSTAV($B$3,A45,B45,"FINSTAVSN")</f>
        <v>0</v>
      </c>
    </row>
    <row r="46" spans="1:8" x14ac:dyDescent="0.3">
      <c r="A46" s="5" t="s">
        <v>708</v>
      </c>
      <c r="B46" s="5" t="s">
        <v>683</v>
      </c>
      <c r="C46" s="7" t="str">
        <f ca="1">[1]!IQZBOKMEN(A46,B46,"NAZEV1")</f>
        <v>Polštář Alko</v>
      </c>
      <c r="D46" s="7" t="str">
        <f ca="1">[1]!IQZBOKMEN(A46,B46,"MJEVID")</f>
        <v>ks</v>
      </c>
      <c r="E46" s="6">
        <f ca="1">[1]!IQZBOSTAV($B$3,A46,B46,"DISPOZICE")</f>
        <v>0</v>
      </c>
      <c r="F46" s="6">
        <f ca="1">[1]!IQZBOSTAV($B$3,A46,B46,"MNOZSTVI")</f>
        <v>0</v>
      </c>
      <c r="G46" s="6">
        <f ca="1">[1]!IQZBOSTAV($B$3,A46,B46,"FINSTAV")</f>
        <v>0</v>
      </c>
      <c r="H46" s="6">
        <f ca="1">[1]!IQZBOSTAV($B$3,A46,B46,"FINSTAVSN")</f>
        <v>0</v>
      </c>
    </row>
    <row r="47" spans="1:8" x14ac:dyDescent="0.3">
      <c r="A47" s="5" t="s">
        <v>708</v>
      </c>
      <c r="B47" s="5" t="s">
        <v>684</v>
      </c>
      <c r="C47" s="7" t="str">
        <f ca="1">[1]!IQZBOKMEN(A47,B47,"NAZEV1")</f>
        <v>Polštář Alko</v>
      </c>
      <c r="D47" s="7" t="str">
        <f ca="1">[1]!IQZBOKMEN(A47,B47,"MJEVID")</f>
        <v>ks</v>
      </c>
      <c r="E47" s="6">
        <f ca="1">[1]!IQZBOSTAV($B$3,A47,B47,"DISPOZICE")</f>
        <v>0</v>
      </c>
      <c r="F47" s="6">
        <f ca="1">[1]!IQZBOSTAV($B$3,A47,B47,"MNOZSTVI")</f>
        <v>0</v>
      </c>
      <c r="G47" s="6">
        <f ca="1">[1]!IQZBOSTAV($B$3,A47,B47,"FINSTAV")</f>
        <v>0</v>
      </c>
      <c r="H47" s="6">
        <f ca="1">[1]!IQZBOSTAV($B$3,A47,B47,"FINSTAVSN")</f>
        <v>0</v>
      </c>
    </row>
    <row r="48" spans="1:8" x14ac:dyDescent="0.3">
      <c r="A48" s="5" t="s">
        <v>708</v>
      </c>
      <c r="B48" s="5" t="s">
        <v>685</v>
      </c>
      <c r="C48" s="7" t="str">
        <f ca="1">[1]!IQZBOKMEN(A48,B48,"NAZEV1")</f>
        <v>Marmeláda Malinovo-Jahodová 0,5kg</v>
      </c>
      <c r="D48" s="7" t="str">
        <f ca="1">[1]!IQZBOKMEN(A48,B48,"MJEVID")</f>
        <v>ks</v>
      </c>
      <c r="E48" s="6">
        <f ca="1">[1]!IQZBOSTAV($B$3,A48,B48,"DISPOZICE")</f>
        <v>0</v>
      </c>
      <c r="F48" s="6">
        <f ca="1">[1]!IQZBOSTAV($B$3,A48,B48,"MNOZSTVI")</f>
        <v>0</v>
      </c>
      <c r="G48" s="6">
        <f ca="1">[1]!IQZBOSTAV($B$3,A48,B48,"FINSTAV")</f>
        <v>0</v>
      </c>
      <c r="H48" s="6">
        <f ca="1">[1]!IQZBOSTAV($B$3,A48,B48,"FINSTAVSN")</f>
        <v>0</v>
      </c>
    </row>
    <row r="49" spans="1:8" x14ac:dyDescent="0.3">
      <c r="A49" s="5" t="s">
        <v>708</v>
      </c>
      <c r="B49" s="5" t="s">
        <v>686</v>
      </c>
      <c r="C49" s="7" t="str">
        <f ca="1">[1]!IQZBOKMEN(A49,B49,"NAZEV1")</f>
        <v>Marmeláda Malinovo-Jahodová 1 kg</v>
      </c>
      <c r="D49" s="7" t="str">
        <f ca="1">[1]!IQZBOKMEN(A49,B49,"MJEVID")</f>
        <v>ks</v>
      </c>
      <c r="E49" s="6">
        <f ca="1">[1]!IQZBOSTAV($B$3,A49,B49,"DISPOZICE")</f>
        <v>0</v>
      </c>
      <c r="F49" s="6">
        <f ca="1">[1]!IQZBOSTAV($B$3,A49,B49,"MNOZSTVI")</f>
        <v>0</v>
      </c>
      <c r="G49" s="6">
        <f ca="1">[1]!IQZBOSTAV($B$3,A49,B49,"FINSTAV")</f>
        <v>0</v>
      </c>
      <c r="H49" s="6">
        <f ca="1">[1]!IQZBOSTAV($B$3,A49,B49,"FINSTAVSN")</f>
        <v>0</v>
      </c>
    </row>
    <row r="50" spans="1:8" x14ac:dyDescent="0.3">
      <c r="A50" s="5" t="s">
        <v>709</v>
      </c>
      <c r="B50" s="5" t="s">
        <v>677</v>
      </c>
      <c r="C50" s="7" t="str">
        <f ca="1">[1]!IQZBOKMEN(A50,B50,"NAZEV1")</f>
        <v>Kladivo</v>
      </c>
      <c r="D50" s="7" t="str">
        <f ca="1">[1]!IQZBOKMEN(A50,B50,"MJEVID")</f>
        <v>ks</v>
      </c>
      <c r="E50" s="6">
        <f ca="1">[1]!IQZBOSTAV($B$3,A50,B50,"DISPOZICE")</f>
        <v>0</v>
      </c>
      <c r="F50" s="6">
        <f ca="1">[1]!IQZBOSTAV($B$3,A50,B50,"MNOZSTVI")</f>
        <v>0</v>
      </c>
      <c r="G50" s="6">
        <f ca="1">[1]!IQZBOSTAV($B$3,A50,B50,"FINSTAV")</f>
        <v>0</v>
      </c>
      <c r="H50" s="6">
        <f ca="1">[1]!IQZBOSTAV($B$3,A50,B50,"FINSTAVSN")</f>
        <v>0</v>
      </c>
    </row>
    <row r="51" spans="1:8" x14ac:dyDescent="0.3">
      <c r="A51" s="5" t="s">
        <v>709</v>
      </c>
      <c r="B51" s="5" t="s">
        <v>678</v>
      </c>
      <c r="C51" s="7" t="str">
        <f ca="1">[1]!IQZBOKMEN(A51,B51,"NAZEV1")</f>
        <v>Vrtačka</v>
      </c>
      <c r="D51" s="7" t="str">
        <f ca="1">[1]!IQZBOKMEN(A51,B51,"MJEVID")</f>
        <v>ks</v>
      </c>
      <c r="E51" s="6">
        <f ca="1">[1]!IQZBOSTAV($B$3,A51,B51,"DISPOZICE")</f>
        <v>0</v>
      </c>
      <c r="F51" s="6">
        <f ca="1">[1]!IQZBOSTAV($B$3,A51,B51,"MNOZSTVI")</f>
        <v>0</v>
      </c>
      <c r="G51" s="6">
        <f ca="1">[1]!IQZBOSTAV($B$3,A51,B51,"FINSTAV")</f>
        <v>0</v>
      </c>
      <c r="H51" s="6">
        <f ca="1">[1]!IQZBOSTAV($B$3,A51,B51,"FINSTAVSN")</f>
        <v>0</v>
      </c>
    </row>
    <row r="52" spans="1:8" x14ac:dyDescent="0.3">
      <c r="A52" s="5" t="s">
        <v>709</v>
      </c>
      <c r="B52" s="5" t="s">
        <v>679</v>
      </c>
      <c r="C52" s="7" t="str">
        <f ca="1">[1]!IQZBOKMEN(A52,B52,"NAZEV1")</f>
        <v>Vodováha</v>
      </c>
      <c r="D52" s="7" t="str">
        <f ca="1">[1]!IQZBOKMEN(A52,B52,"MJEVID")</f>
        <v>ks</v>
      </c>
      <c r="E52" s="6">
        <f ca="1">[1]!IQZBOSTAV($B$3,A52,B52,"DISPOZICE")</f>
        <v>0</v>
      </c>
      <c r="F52" s="6">
        <f ca="1">[1]!IQZBOSTAV($B$3,A52,B52,"MNOZSTVI")</f>
        <v>0</v>
      </c>
      <c r="G52" s="6">
        <f ca="1">[1]!IQZBOSTAV($B$3,A52,B52,"FINSTAV")</f>
        <v>0</v>
      </c>
      <c r="H52" s="6">
        <f ca="1">[1]!IQZBOSTAV($B$3,A52,B52,"FINSTAVSN")</f>
        <v>0</v>
      </c>
    </row>
    <row r="53" spans="1:8" x14ac:dyDescent="0.3">
      <c r="A53" s="5" t="s">
        <v>709</v>
      </c>
      <c r="B53" s="5" t="s">
        <v>680</v>
      </c>
      <c r="C53" s="7" t="str">
        <f ca="1">[1]!IQZBOKMEN(A53,B53,"NAZEV1")</f>
        <v>Pásmový metr</v>
      </c>
      <c r="D53" s="7" t="str">
        <f ca="1">[1]!IQZBOKMEN(A53,B53,"MJEVID")</f>
        <v>ks</v>
      </c>
      <c r="E53" s="6">
        <f ca="1">[1]!IQZBOSTAV($B$3,A53,B53,"DISPOZICE")</f>
        <v>0</v>
      </c>
      <c r="F53" s="6">
        <f ca="1">[1]!IQZBOSTAV($B$3,A53,B53,"MNOZSTVI")</f>
        <v>0</v>
      </c>
      <c r="G53" s="6">
        <f ca="1">[1]!IQZBOSTAV($B$3,A53,B53,"FINSTAV")</f>
        <v>0</v>
      </c>
      <c r="H53" s="6">
        <f ca="1">[1]!IQZBOSTAV($B$3,A53,B53,"FINSTAVSN")</f>
        <v>0</v>
      </c>
    </row>
    <row r="54" spans="1:8" x14ac:dyDescent="0.3">
      <c r="A54" s="5" t="s">
        <v>709</v>
      </c>
      <c r="B54" s="5" t="s">
        <v>681</v>
      </c>
      <c r="C54" s="7" t="str">
        <f ca="1">[1]!IQZBOKMEN(A54,B54,"NAZEV1")</f>
        <v>Posuvné měřítko 0-150mm</v>
      </c>
      <c r="D54" s="7" t="str">
        <f ca="1">[1]!IQZBOKMEN(A54,B54,"MJEVID")</f>
        <v>ks</v>
      </c>
      <c r="E54" s="6">
        <f ca="1">[1]!IQZBOSTAV($B$3,A54,B54,"DISPOZICE")</f>
        <v>0</v>
      </c>
      <c r="F54" s="6">
        <f ca="1">[1]!IQZBOSTAV($B$3,A54,B54,"MNOZSTVI")</f>
        <v>0</v>
      </c>
      <c r="G54" s="6">
        <f ca="1">[1]!IQZBOSTAV($B$3,A54,B54,"FINSTAV")</f>
        <v>0</v>
      </c>
      <c r="H54" s="6">
        <f ca="1">[1]!IQZBOSTAV($B$3,A54,B54,"FINSTAVSN")</f>
        <v>0</v>
      </c>
    </row>
    <row r="55" spans="1:8" x14ac:dyDescent="0.3">
      <c r="A55" s="5" t="s">
        <v>709</v>
      </c>
      <c r="B55" s="5" t="s">
        <v>682</v>
      </c>
      <c r="C55" s="7" t="str">
        <f ca="1">[1]!IQZBOKMEN(A55,B55,"NAZEV1")</f>
        <v>Mikrometr</v>
      </c>
      <c r="D55" s="7" t="str">
        <f ca="1">[1]!IQZBOKMEN(A55,B55,"MJEVID")</f>
        <v>ks</v>
      </c>
      <c r="E55" s="6">
        <f ca="1">[1]!IQZBOSTAV($B$3,A55,B55,"DISPOZICE")</f>
        <v>0</v>
      </c>
      <c r="F55" s="6">
        <f ca="1">[1]!IQZBOSTAV($B$3,A55,B55,"MNOZSTVI")</f>
        <v>0</v>
      </c>
      <c r="G55" s="6">
        <f ca="1">[1]!IQZBOSTAV($B$3,A55,B55,"FINSTAV")</f>
        <v>0</v>
      </c>
      <c r="H55" s="6">
        <f ca="1">[1]!IQZBOSTAV($B$3,A55,B55,"FINSTAVSN")</f>
        <v>0</v>
      </c>
    </row>
    <row r="56" spans="1:8" x14ac:dyDescent="0.3">
      <c r="A56" s="5" t="s">
        <v>709</v>
      </c>
      <c r="B56" s="5" t="s">
        <v>683</v>
      </c>
      <c r="C56" s="7" t="str">
        <f ca="1">[1]!IQZBOKMEN(A56,B56,"NAZEV1")</f>
        <v>Šroubovák</v>
      </c>
      <c r="D56" s="7" t="str">
        <f ca="1">[1]!IQZBOKMEN(A56,B56,"MJEVID")</f>
        <v>ks</v>
      </c>
      <c r="E56" s="6">
        <f ca="1">[1]!IQZBOSTAV($B$3,A56,B56,"DISPOZICE")</f>
        <v>0</v>
      </c>
      <c r="F56" s="6">
        <f ca="1">[1]!IQZBOSTAV($B$3,A56,B56,"MNOZSTVI")</f>
        <v>0</v>
      </c>
      <c r="G56" s="6">
        <f ca="1">[1]!IQZBOSTAV($B$3,A56,B56,"FINSTAV")</f>
        <v>0</v>
      </c>
      <c r="H56" s="6">
        <f ca="1">[1]!IQZBOSTAV($B$3,A56,B56,"FINSTAVSN")</f>
        <v>0</v>
      </c>
    </row>
    <row r="57" spans="1:8" x14ac:dyDescent="0.3">
      <c r="A57" s="5" t="s">
        <v>710</v>
      </c>
      <c r="B57" s="5" t="s">
        <v>677</v>
      </c>
      <c r="C57" s="7" t="str">
        <f ca="1">[1]!IQZBOKMEN(A57,B57,"NAZEV1")</f>
        <v>desinfekční koncentrát</v>
      </c>
      <c r="D57" s="7" t="str">
        <f ca="1">[1]!IQZBOKMEN(A57,B57,"MJEVID")</f>
        <v>l</v>
      </c>
      <c r="E57" s="6">
        <f ca="1">[1]!IQZBOSTAV($B$3,A57,B57,"DISPOZICE")</f>
        <v>0</v>
      </c>
      <c r="F57" s="6">
        <f ca="1">[1]!IQZBOSTAV($B$3,A57,B57,"MNOZSTVI")</f>
        <v>0</v>
      </c>
      <c r="G57" s="6">
        <f ca="1">[1]!IQZBOSTAV($B$3,A57,B57,"FINSTAV")</f>
        <v>0</v>
      </c>
      <c r="H57" s="6">
        <f ca="1">[1]!IQZBOSTAV($B$3,A57,B57,"FINSTAVSN")</f>
        <v>0</v>
      </c>
    </row>
    <row r="58" spans="1:8" x14ac:dyDescent="0.3">
      <c r="A58" s="5" t="s">
        <v>710</v>
      </c>
      <c r="B58" s="5" t="s">
        <v>678</v>
      </c>
      <c r="C58" s="7" t="str">
        <f ca="1">[1]!IQZBOKMEN(A58,B58,"NAZEV1")</f>
        <v>desinfekční tablety</v>
      </c>
      <c r="D58" s="7" t="str">
        <f ca="1">[1]!IQZBOKMEN(A58,B58,"MJEVID")</f>
        <v>ks</v>
      </c>
      <c r="E58" s="6">
        <f ca="1">[1]!IQZBOSTAV($B$3,A58,B58,"DISPOZICE")</f>
        <v>0</v>
      </c>
      <c r="F58" s="6">
        <f ca="1">[1]!IQZBOSTAV($B$3,A58,B58,"MNOZSTVI")</f>
        <v>0</v>
      </c>
      <c r="G58" s="6">
        <f ca="1">[1]!IQZBOSTAV($B$3,A58,B58,"FINSTAV")</f>
        <v>0</v>
      </c>
      <c r="H58" s="6">
        <f ca="1">[1]!IQZBOSTAV($B$3,A58,B58,"FINSTAVSN")</f>
        <v>0</v>
      </c>
    </row>
    <row r="59" spans="1:8" x14ac:dyDescent="0.3">
      <c r="A59" s="5" t="s">
        <v>710</v>
      </c>
      <c r="B59" s="5" t="s">
        <v>679</v>
      </c>
      <c r="C59" s="7" t="str">
        <f ca="1">[1]!IQZBOKMEN(A59,B59,"NAZEV1")</f>
        <v>souprava na úpravu pH</v>
      </c>
      <c r="D59" s="7" t="str">
        <f ca="1">[1]!IQZBOKMEN(A59,B59,"MJEVID")</f>
        <v>ks</v>
      </c>
      <c r="E59" s="6">
        <f ca="1">[1]!IQZBOSTAV($B$3,A59,B59,"DISPOZICE")</f>
        <v>0</v>
      </c>
      <c r="F59" s="6">
        <f ca="1">[1]!IQZBOSTAV($B$3,A59,B59,"MNOZSTVI")</f>
        <v>0</v>
      </c>
      <c r="G59" s="6">
        <f ca="1">[1]!IQZBOSTAV($B$3,A59,B59,"FINSTAV")</f>
        <v>0</v>
      </c>
      <c r="H59" s="6">
        <f ca="1">[1]!IQZBOSTAV($B$3,A59,B59,"FINSTAVSN")</f>
        <v>0</v>
      </c>
    </row>
    <row r="60" spans="1:8" x14ac:dyDescent="0.3">
      <c r="A60" s="5" t="s">
        <v>711</v>
      </c>
      <c r="B60" s="5" t="s">
        <v>677</v>
      </c>
      <c r="C60" s="7" t="str">
        <f ca="1">[1]!IQZBOKMEN(A60,B60,"NAZEV1")</f>
        <v>bazén HAVAJ</v>
      </c>
      <c r="D60" s="7" t="str">
        <f ca="1">[1]!IQZBOKMEN(A60,B60,"MJEVID")</f>
        <v>ks</v>
      </c>
      <c r="E60" s="6">
        <f ca="1">[1]!IQZBOSTAV($B$3,A60,B60,"DISPOZICE")</f>
        <v>0</v>
      </c>
      <c r="F60" s="6">
        <f ca="1">[1]!IQZBOSTAV($B$3,A60,B60,"MNOZSTVI")</f>
        <v>0</v>
      </c>
      <c r="G60" s="6">
        <f ca="1">[1]!IQZBOSTAV($B$3,A60,B60,"FINSTAV")</f>
        <v>0</v>
      </c>
      <c r="H60" s="6">
        <f ca="1">[1]!IQZBOSTAV($B$3,A60,B60,"FINSTAVSN")</f>
        <v>0</v>
      </c>
    </row>
    <row r="61" spans="1:8" x14ac:dyDescent="0.3">
      <c r="A61" s="5" t="s">
        <v>711</v>
      </c>
      <c r="B61" s="5" t="s">
        <v>678</v>
      </c>
      <c r="C61" s="7" t="str">
        <f ca="1">[1]!IQZBOKMEN(A61,B61,"NAZEV1")</f>
        <v>bazén JADRAN</v>
      </c>
      <c r="D61" s="7" t="str">
        <f ca="1">[1]!IQZBOKMEN(A61,B61,"MJEVID")</f>
        <v>ks</v>
      </c>
      <c r="E61" s="6">
        <f ca="1">[1]!IQZBOSTAV($B$3,A61,B61,"DISPOZICE")</f>
        <v>0</v>
      </c>
      <c r="F61" s="6">
        <f ca="1">[1]!IQZBOSTAV($B$3,A61,B61,"MNOZSTVI")</f>
        <v>0</v>
      </c>
      <c r="G61" s="6">
        <f ca="1">[1]!IQZBOSTAV($B$3,A61,B61,"FINSTAV")</f>
        <v>0</v>
      </c>
      <c r="H61" s="6">
        <f ca="1">[1]!IQZBOSTAV($B$3,A61,B61,"FINSTAVSN")</f>
        <v>0</v>
      </c>
    </row>
    <row r="62" spans="1:8" x14ac:dyDescent="0.3">
      <c r="A62" s="5" t="s">
        <v>711</v>
      </c>
      <c r="B62" s="5" t="s">
        <v>679</v>
      </c>
      <c r="C62" s="7" t="str">
        <f ca="1">[1]!IQZBOKMEN(A62,B62,"NAZEV1")</f>
        <v>bazén LUNA</v>
      </c>
      <c r="D62" s="7" t="str">
        <f ca="1">[1]!IQZBOKMEN(A62,B62,"MJEVID")</f>
        <v>ks</v>
      </c>
      <c r="E62" s="6">
        <f ca="1">[1]!IQZBOSTAV($B$3,A62,B62,"DISPOZICE")</f>
        <v>0</v>
      </c>
      <c r="F62" s="6">
        <f ca="1">[1]!IQZBOSTAV($B$3,A62,B62,"MNOZSTVI")</f>
        <v>0</v>
      </c>
      <c r="G62" s="6">
        <f ca="1">[1]!IQZBOSTAV($B$3,A62,B62,"FINSTAV")</f>
        <v>0</v>
      </c>
      <c r="H62" s="6">
        <f ca="1">[1]!IQZBOSTAV($B$3,A62,B62,"FINSTAVSN")</f>
        <v>0</v>
      </c>
    </row>
    <row r="63" spans="1:8" x14ac:dyDescent="0.3">
      <c r="A63" s="5" t="s">
        <v>711</v>
      </c>
      <c r="B63" s="5" t="s">
        <v>680</v>
      </c>
      <c r="C63" s="7" t="str">
        <f ca="1">[1]!IQZBOKMEN(A63,B63,"NAZEV1")</f>
        <v>bazén LAGUNA</v>
      </c>
      <c r="D63" s="7" t="str">
        <f ca="1">[1]!IQZBOKMEN(A63,B63,"MJEVID")</f>
        <v>ks</v>
      </c>
      <c r="E63" s="6">
        <f ca="1">[1]!IQZBOSTAV($B$3,A63,B63,"DISPOZICE")</f>
        <v>0</v>
      </c>
      <c r="F63" s="6">
        <f ca="1">[1]!IQZBOSTAV($B$3,A63,B63,"MNOZSTVI")</f>
        <v>0</v>
      </c>
      <c r="G63" s="6">
        <f ca="1">[1]!IQZBOSTAV($B$3,A63,B63,"FINSTAV")</f>
        <v>0</v>
      </c>
      <c r="H63" s="6">
        <f ca="1">[1]!IQZBOSTAV($B$3,A63,B63,"FINSTAVSN")</f>
        <v>0</v>
      </c>
    </row>
    <row r="64" spans="1:8" x14ac:dyDescent="0.3">
      <c r="A64" s="5" t="s">
        <v>711</v>
      </c>
      <c r="B64" s="5" t="s">
        <v>681</v>
      </c>
      <c r="C64" s="7" t="str">
        <f ca="1">[1]!IQZBOKMEN(A64,B64,"NAZEV1")</f>
        <v>bazén BALI</v>
      </c>
      <c r="D64" s="7" t="str">
        <f ca="1">[1]!IQZBOKMEN(A64,B64,"MJEVID")</f>
        <v>ks</v>
      </c>
      <c r="E64" s="6">
        <f ca="1">[1]!IQZBOSTAV($B$3,A64,B64,"DISPOZICE")</f>
        <v>0</v>
      </c>
      <c r="F64" s="6">
        <f ca="1">[1]!IQZBOSTAV($B$3,A64,B64,"MNOZSTVI")</f>
        <v>0</v>
      </c>
      <c r="G64" s="6">
        <f ca="1">[1]!IQZBOSTAV($B$3,A64,B64,"FINSTAV")</f>
        <v>0</v>
      </c>
      <c r="H64" s="6">
        <f ca="1">[1]!IQZBOSTAV($B$3,A64,B64,"FINSTAVSN")</f>
        <v>0</v>
      </c>
    </row>
    <row r="65" spans="1:8" x14ac:dyDescent="0.3">
      <c r="A65" s="5" t="s">
        <v>711</v>
      </c>
      <c r="B65" s="5" t="s">
        <v>682</v>
      </c>
      <c r="C65" s="7" t="str">
        <f ca="1">[1]!IQZBOKMEN(A65,B65,"NAZEV1")</f>
        <v>bazénové čerpadlo Black Shark 1000</v>
      </c>
      <c r="D65" s="7" t="str">
        <f ca="1">[1]!IQZBOKMEN(A65,B65,"MJEVID")</f>
        <v>ks</v>
      </c>
      <c r="E65" s="6">
        <f ca="1">[1]!IQZBOSTAV($B$3,A65,B65,"DISPOZICE")</f>
        <v>0</v>
      </c>
      <c r="F65" s="6">
        <f ca="1">[1]!IQZBOSTAV($B$3,A65,B65,"MNOZSTVI")</f>
        <v>0</v>
      </c>
      <c r="G65" s="6">
        <f ca="1">[1]!IQZBOSTAV($B$3,A65,B65,"FINSTAV")</f>
        <v>0</v>
      </c>
      <c r="H65" s="6">
        <f ca="1">[1]!IQZBOSTAV($B$3,A65,B65,"FINSTAVSN")</f>
        <v>0</v>
      </c>
    </row>
    <row r="66" spans="1:8" x14ac:dyDescent="0.3">
      <c r="A66" s="5" t="s">
        <v>711</v>
      </c>
      <c r="B66" s="5" t="s">
        <v>683</v>
      </c>
      <c r="C66" s="7" t="str">
        <f ca="1">[1]!IQZBOKMEN(A66,B66,"NAZEV1")</f>
        <v>bazénový stojan rola - nerez</v>
      </c>
      <c r="D66" s="7" t="str">
        <f ca="1">[1]!IQZBOKMEN(A66,B66,"MJEVID")</f>
        <v>ks</v>
      </c>
      <c r="E66" s="6">
        <f ca="1">[1]!IQZBOSTAV($B$3,A66,B66,"DISPOZICE")</f>
        <v>0</v>
      </c>
      <c r="F66" s="6">
        <f ca="1">[1]!IQZBOSTAV($B$3,A66,B66,"MNOZSTVI")</f>
        <v>0</v>
      </c>
      <c r="G66" s="6">
        <f ca="1">[1]!IQZBOSTAV($B$3,A66,B66,"FINSTAV")</f>
        <v>0</v>
      </c>
      <c r="H66" s="6">
        <f ca="1">[1]!IQZBOSTAV($B$3,A66,B66,"FINSTAVSN")</f>
        <v>0</v>
      </c>
    </row>
    <row r="67" spans="1:8" x14ac:dyDescent="0.3">
      <c r="A67" s="5" t="s">
        <v>711</v>
      </c>
      <c r="B67" s="5" t="s">
        <v>684</v>
      </c>
      <c r="C67" s="7" t="str">
        <f ca="1">[1]!IQZBOKMEN(A67,B67,"NAZEV1")</f>
        <v>písková filtrace Bestway</v>
      </c>
      <c r="D67" s="7" t="str">
        <f ca="1">[1]!IQZBOKMEN(A67,B67,"MJEVID")</f>
        <v>ks</v>
      </c>
      <c r="E67" s="6">
        <f ca="1">[1]!IQZBOSTAV($B$3,A67,B67,"DISPOZICE")</f>
        <v>0</v>
      </c>
      <c r="F67" s="6">
        <f ca="1">[1]!IQZBOSTAV($B$3,A67,B67,"MNOZSTVI")</f>
        <v>0</v>
      </c>
      <c r="G67" s="6">
        <f ca="1">[1]!IQZBOSTAV($B$3,A67,B67,"FINSTAV")</f>
        <v>0</v>
      </c>
      <c r="H67" s="6">
        <f ca="1">[1]!IQZBOSTAV($B$3,A67,B67,"FINSTAVSN")</f>
        <v>0</v>
      </c>
    </row>
    <row r="68" spans="1:8" x14ac:dyDescent="0.3">
      <c r="A68" s="5" t="s">
        <v>711</v>
      </c>
      <c r="B68" s="5" t="s">
        <v>685</v>
      </c>
      <c r="C68" s="7" t="str">
        <f ca="1">[1]!IQZBOKMEN(A68,B68,"NAZEV1")</f>
        <v>písková filtrace FSP - 350</v>
      </c>
      <c r="D68" s="7" t="str">
        <f ca="1">[1]!IQZBOKMEN(A68,B68,"MJEVID")</f>
        <v>ks</v>
      </c>
      <c r="E68" s="6">
        <f ca="1">[1]!IQZBOSTAV($B$3,A68,B68,"DISPOZICE")</f>
        <v>0</v>
      </c>
      <c r="F68" s="6">
        <f ca="1">[1]!IQZBOSTAV($B$3,A68,B68,"MNOZSTVI")</f>
        <v>0</v>
      </c>
      <c r="G68" s="6">
        <f ca="1">[1]!IQZBOSTAV($B$3,A68,B68,"FINSTAV")</f>
        <v>0</v>
      </c>
      <c r="H68" s="6">
        <f ca="1">[1]!IQZBOSTAV($B$3,A68,B68,"FINSTAVSN")</f>
        <v>0</v>
      </c>
    </row>
    <row r="69" spans="1:8" x14ac:dyDescent="0.3">
      <c r="A69" s="5" t="s">
        <v>711</v>
      </c>
      <c r="B69" s="5" t="s">
        <v>686</v>
      </c>
      <c r="C69" s="7" t="str">
        <f ca="1">[1]!IQZBOKMEN(A69,B69,"NAZEV1")</f>
        <v>skimmer HS 2</v>
      </c>
      <c r="D69" s="7" t="str">
        <f ca="1">[1]!IQZBOKMEN(A69,B69,"MJEVID")</f>
        <v>ks</v>
      </c>
      <c r="E69" s="6">
        <f ca="1">[1]!IQZBOSTAV($B$3,A69,B69,"DISPOZICE")</f>
        <v>0</v>
      </c>
      <c r="F69" s="6">
        <f ca="1">[1]!IQZBOSTAV($B$3,A69,B69,"MNOZSTVI")</f>
        <v>0</v>
      </c>
      <c r="G69" s="6">
        <f ca="1">[1]!IQZBOSTAV($B$3,A69,B69,"FINSTAV")</f>
        <v>0</v>
      </c>
      <c r="H69" s="6">
        <f ca="1">[1]!IQZBOSTAV($B$3,A69,B69,"FINSTAVSN")</f>
        <v>0</v>
      </c>
    </row>
    <row r="70" spans="1:8" x14ac:dyDescent="0.3">
      <c r="A70" s="5" t="s">
        <v>645</v>
      </c>
      <c r="B70" s="5" t="s">
        <v>677</v>
      </c>
      <c r="C70" s="7" t="str">
        <f ca="1">[1]!IQZBOKMEN(A70,B70,"NAZEV1")</f>
        <v>telefon Nokia 3120</v>
      </c>
      <c r="D70" s="7" t="str">
        <f ca="1">[1]!IQZBOKMEN(A70,B70,"MJEVID")</f>
        <v>ks</v>
      </c>
      <c r="E70" s="6">
        <f ca="1">[1]!IQZBOSTAV($B$3,A70,B70,"DISPOZICE")</f>
        <v>0</v>
      </c>
      <c r="F70" s="6">
        <f ca="1">[1]!IQZBOSTAV($B$3,A70,B70,"MNOZSTVI")</f>
        <v>0</v>
      </c>
      <c r="G70" s="6">
        <f ca="1">[1]!IQZBOSTAV($B$3,A70,B70,"FINSTAV")</f>
        <v>0</v>
      </c>
      <c r="H70" s="6">
        <f ca="1">[1]!IQZBOSTAV($B$3,A70,B70,"FINSTAVSN")</f>
        <v>0</v>
      </c>
    </row>
    <row r="71" spans="1:8" x14ac:dyDescent="0.3">
      <c r="A71" s="5" t="s">
        <v>712</v>
      </c>
      <c r="B71" s="5" t="s">
        <v>677</v>
      </c>
      <c r="C71" s="7" t="str">
        <f ca="1">[1]!IQZBOKMEN(A71,B71,"NAZEV1")</f>
        <v>Odpady, úlomky a odřezky z plastů</v>
      </c>
      <c r="D71" s="7" t="str">
        <f ca="1">[1]!IQZBOKMEN(A71,B71,"MJEVID")</f>
        <v>kg</v>
      </c>
      <c r="E71" s="6">
        <f ca="1">[1]!IQZBOSTAV($B$3,A71,B71,"DISPOZICE")</f>
        <v>0</v>
      </c>
      <c r="F71" s="6">
        <f ca="1">[1]!IQZBOSTAV($B$3,A71,B71,"MNOZSTVI")</f>
        <v>0</v>
      </c>
      <c r="G71" s="6">
        <f ca="1">[1]!IQZBOSTAV($B$3,A71,B71,"FINSTAV")</f>
        <v>0</v>
      </c>
      <c r="H71" s="6">
        <f ca="1">[1]!IQZBOSTAV($B$3,A71,B71,"FINSTAVSN")</f>
        <v>0</v>
      </c>
    </row>
    <row r="72" spans="1:8" x14ac:dyDescent="0.3">
      <c r="A72" s="5" t="s">
        <v>712</v>
      </c>
      <c r="B72" s="5" t="s">
        <v>678</v>
      </c>
      <c r="C72" s="7" t="str">
        <f ca="1">[1]!IQZBOKMEN(A72,B72,"NAZEV1")</f>
        <v>Sběrový papír</v>
      </c>
      <c r="D72" s="7" t="str">
        <f ca="1">[1]!IQZBOKMEN(A72,B72,"MJEVID")</f>
        <v>kg</v>
      </c>
      <c r="E72" s="6">
        <f ca="1">[1]!IQZBOSTAV($B$3,A72,B72,"DISPOZICE")</f>
        <v>0</v>
      </c>
      <c r="F72" s="6">
        <f ca="1">[1]!IQZBOSTAV($B$3,A72,B72,"MNOZSTVI")</f>
        <v>0</v>
      </c>
      <c r="G72" s="6">
        <f ca="1">[1]!IQZBOSTAV($B$3,A72,B72,"FINSTAV")</f>
        <v>0</v>
      </c>
      <c r="H72" s="6">
        <f ca="1">[1]!IQZBOSTAV($B$3,A72,B72,"FINSTAVSN")</f>
        <v>0</v>
      </c>
    </row>
    <row r="73" spans="1:8" x14ac:dyDescent="0.3">
      <c r="A73" s="5" t="s">
        <v>712</v>
      </c>
      <c r="B73" s="5" t="s">
        <v>679</v>
      </c>
      <c r="C73" s="7" t="str">
        <f ca="1">[1]!IQZBOKMEN(A73,B73,"NAZEV1")</f>
        <v>Sběrový papír (s položkovou kontací)</v>
      </c>
      <c r="D73" s="7" t="str">
        <f ca="1">[1]!IQZBOKMEN(A73,B73,"MJEVID")</f>
        <v>kg</v>
      </c>
      <c r="E73" s="6">
        <f ca="1">[1]!IQZBOSTAV($B$3,A73,B73,"DISPOZICE")</f>
        <v>0</v>
      </c>
      <c r="F73" s="6">
        <f ca="1">[1]!IQZBOSTAV($B$3,A73,B73,"MNOZSTVI")</f>
        <v>0</v>
      </c>
      <c r="G73" s="6">
        <f ca="1">[1]!IQZBOSTAV($B$3,A73,B73,"FINSTAV")</f>
        <v>0</v>
      </c>
      <c r="H73" s="6">
        <f ca="1">[1]!IQZBOSTAV($B$3,A73,B73,"FINSTAVSN")</f>
        <v>0</v>
      </c>
    </row>
    <row r="74" spans="1:8" x14ac:dyDescent="0.3">
      <c r="A74" s="5" t="s">
        <v>712</v>
      </c>
      <c r="B74" s="5" t="s">
        <v>680</v>
      </c>
      <c r="C74" s="7" t="str">
        <f ca="1">[1]!IQZBOKMEN(A74,B74,"NAZEV1")</f>
        <v>Stavební práce</v>
      </c>
      <c r="D74" s="7" t="str">
        <f ca="1">[1]!IQZBOKMEN(A74,B74,"MJEVID")</f>
        <v/>
      </c>
      <c r="E74" s="6">
        <f ca="1">[1]!IQZBOSTAV($B$3,A74,B74,"DISPOZICE")</f>
        <v>0</v>
      </c>
      <c r="F74" s="6">
        <f ca="1">[1]!IQZBOSTAV($B$3,A74,B74,"MNOZSTVI")</f>
        <v>0</v>
      </c>
      <c r="G74" s="6">
        <f ca="1">[1]!IQZBOSTAV($B$3,A74,B74,"FINSTAV")</f>
        <v>0</v>
      </c>
      <c r="H74" s="6">
        <f ca="1">[1]!IQZBOSTAV($B$3,A74,B74,"FINSTAVSN")</f>
        <v>0</v>
      </c>
    </row>
    <row r="75" spans="1:8" x14ac:dyDescent="0.3">
      <c r="A75" s="5" t="s">
        <v>649</v>
      </c>
      <c r="B75" s="5" t="s">
        <v>31</v>
      </c>
      <c r="C75" s="7" t="str">
        <f ca="1">[1]!IQZBOKMEN(A75,B75,"NAZEV1")</f>
        <v>Pořízení dlouhodobého nehmotného majetku - plný nárok</v>
      </c>
      <c r="D75" s="7" t="str">
        <f ca="1">[1]!IQZBOKMEN(A75,B75,"MJEVID")</f>
        <v/>
      </c>
      <c r="E75" s="6">
        <f ca="1">[1]!IQZBOSTAV($B$3,A75,B75,"DISPOZICE")</f>
        <v>0</v>
      </c>
      <c r="F75" s="6">
        <f ca="1">[1]!IQZBOSTAV($B$3,A75,B75,"MNOZSTVI")</f>
        <v>0</v>
      </c>
      <c r="G75" s="6">
        <f ca="1">[1]!IQZBOSTAV($B$3,A75,B75,"FINSTAV")</f>
        <v>0</v>
      </c>
      <c r="H75" s="6">
        <f ca="1">[1]!IQZBOSTAV($B$3,A75,B75,"FINSTAVSN")</f>
        <v>0</v>
      </c>
    </row>
    <row r="76" spans="1:8" x14ac:dyDescent="0.3">
      <c r="A76" s="5" t="s">
        <v>649</v>
      </c>
      <c r="B76" s="5" t="s">
        <v>713</v>
      </c>
      <c r="C76" s="7" t="str">
        <f ca="1">[1]!IQZBOKMEN(A76,B76,"NAZEV1")</f>
        <v>Pořízení dlouhodobého nehmotného majetku - krácený nárok</v>
      </c>
      <c r="D76" s="7" t="str">
        <f ca="1">[1]!IQZBOKMEN(A76,B76,"MJEVID")</f>
        <v/>
      </c>
      <c r="E76" s="6">
        <f ca="1">[1]!IQZBOSTAV($B$3,A76,B76,"DISPOZICE")</f>
        <v>0</v>
      </c>
      <c r="F76" s="6">
        <f ca="1">[1]!IQZBOSTAV($B$3,A76,B76,"MNOZSTVI")</f>
        <v>0</v>
      </c>
      <c r="G76" s="6">
        <f ca="1">[1]!IQZBOSTAV($B$3,A76,B76,"FINSTAV")</f>
        <v>0</v>
      </c>
      <c r="H76" s="6">
        <f ca="1">[1]!IQZBOSTAV($B$3,A76,B76,"FINSTAVSN")</f>
        <v>0</v>
      </c>
    </row>
    <row r="77" spans="1:8" x14ac:dyDescent="0.3">
      <c r="A77" s="5" t="s">
        <v>649</v>
      </c>
      <c r="B77" s="5" t="s">
        <v>33</v>
      </c>
      <c r="C77" s="7" t="str">
        <f ca="1">[1]!IQZBOKMEN(A77,B77,"NAZEV1")</f>
        <v>Pořízení dlouhodobého hmotného majetku - plný nárok</v>
      </c>
      <c r="D77" s="7" t="str">
        <f ca="1">[1]!IQZBOKMEN(A77,B77,"MJEVID")</f>
        <v/>
      </c>
      <c r="E77" s="6">
        <f ca="1">[1]!IQZBOSTAV($B$3,A77,B77,"DISPOZICE")</f>
        <v>0</v>
      </c>
      <c r="F77" s="6">
        <f ca="1">[1]!IQZBOSTAV($B$3,A77,B77,"MNOZSTVI")</f>
        <v>0</v>
      </c>
      <c r="G77" s="6">
        <f ca="1">[1]!IQZBOSTAV($B$3,A77,B77,"FINSTAV")</f>
        <v>0</v>
      </c>
      <c r="H77" s="6">
        <f ca="1">[1]!IQZBOSTAV($B$3,A77,B77,"FINSTAVSN")</f>
        <v>0</v>
      </c>
    </row>
    <row r="78" spans="1:8" x14ac:dyDescent="0.3">
      <c r="A78" s="5" t="s">
        <v>649</v>
      </c>
      <c r="B78" s="5" t="s">
        <v>714</v>
      </c>
      <c r="C78" s="7" t="str">
        <f ca="1">[1]!IQZBOKMEN(A78,B78,"NAZEV1")</f>
        <v>Pořízení dlouhodobého hmotného majetku - krácený nárok</v>
      </c>
      <c r="D78" s="7" t="str">
        <f ca="1">[1]!IQZBOKMEN(A78,B78,"MJEVID")</f>
        <v/>
      </c>
      <c r="E78" s="6">
        <f ca="1">[1]!IQZBOSTAV($B$3,A78,B78,"DISPOZICE")</f>
        <v>0</v>
      </c>
      <c r="F78" s="6">
        <f ca="1">[1]!IQZBOSTAV($B$3,A78,B78,"MNOZSTVI")</f>
        <v>0</v>
      </c>
      <c r="G78" s="6">
        <f ca="1">[1]!IQZBOSTAV($B$3,A78,B78,"FINSTAV")</f>
        <v>0</v>
      </c>
      <c r="H78" s="6">
        <f ca="1">[1]!IQZBOSTAV($B$3,A78,B78,"FINSTAVSN")</f>
        <v>0</v>
      </c>
    </row>
    <row r="79" spans="1:8" x14ac:dyDescent="0.3">
      <c r="A79" s="5" t="s">
        <v>649</v>
      </c>
      <c r="B79" s="5" t="s">
        <v>61</v>
      </c>
      <c r="C79" s="7" t="str">
        <f ca="1">[1]!IQZBOKMEN(A79,B79,"NAZEV1")</f>
        <v>Pořízení zboží a SN</v>
      </c>
      <c r="D79" s="7" t="str">
        <f ca="1">[1]!IQZBOKMEN(A79,B79,"MJEVID")</f>
        <v/>
      </c>
      <c r="E79" s="6">
        <f ca="1">[1]!IQZBOSTAV($B$3,A79,B79,"DISPOZICE")</f>
        <v>0</v>
      </c>
      <c r="F79" s="6">
        <f ca="1">[1]!IQZBOSTAV($B$3,A79,B79,"MNOZSTVI")</f>
        <v>0</v>
      </c>
      <c r="G79" s="6">
        <f ca="1">[1]!IQZBOSTAV($B$3,A79,B79,"FINSTAV")</f>
        <v>0</v>
      </c>
      <c r="H79" s="6">
        <f ca="1">[1]!IQZBOSTAV($B$3,A79,B79,"FINSTAVSN")</f>
        <v>0</v>
      </c>
    </row>
    <row r="80" spans="1:8" x14ac:dyDescent="0.3">
      <c r="A80" s="5" t="s">
        <v>649</v>
      </c>
      <c r="B80" s="5" t="s">
        <v>351</v>
      </c>
      <c r="C80" s="7" t="str">
        <f ca="1">[1]!IQZBOKMEN(A80,B80,"NAZEV1")</f>
        <v>Náklady příštích období</v>
      </c>
      <c r="D80" s="7" t="str">
        <f ca="1">[1]!IQZBOKMEN(A80,B80,"MJEVID")</f>
        <v/>
      </c>
      <c r="E80" s="6">
        <f ca="1">[1]!IQZBOSTAV($B$3,A80,B80,"DISPOZICE")</f>
        <v>0</v>
      </c>
      <c r="F80" s="6">
        <f ca="1">[1]!IQZBOSTAV($B$3,A80,B80,"MNOZSTVI")</f>
        <v>0</v>
      </c>
      <c r="G80" s="6">
        <f ca="1">[1]!IQZBOSTAV($B$3,A80,B80,"FINSTAV")</f>
        <v>0</v>
      </c>
      <c r="H80" s="6">
        <f ca="1">[1]!IQZBOSTAV($B$3,A80,B80,"FINSTAVSN")</f>
        <v>0</v>
      </c>
    </row>
    <row r="81" spans="1:8" x14ac:dyDescent="0.3">
      <c r="A81" s="5" t="s">
        <v>649</v>
      </c>
      <c r="B81" s="5" t="s">
        <v>353</v>
      </c>
      <c r="C81" s="7" t="str">
        <f ca="1">[1]!IQZBOKMEN(A81,B81,"NAZEV1")</f>
        <v>Výdaje příštích období</v>
      </c>
      <c r="D81" s="7" t="str">
        <f ca="1">[1]!IQZBOKMEN(A81,B81,"MJEVID")</f>
        <v/>
      </c>
      <c r="E81" s="6">
        <f ca="1">[1]!IQZBOSTAV($B$3,A81,B81,"DISPOZICE")</f>
        <v>0</v>
      </c>
      <c r="F81" s="6">
        <f ca="1">[1]!IQZBOSTAV($B$3,A81,B81,"MNOZSTVI")</f>
        <v>0</v>
      </c>
      <c r="G81" s="6">
        <f ca="1">[1]!IQZBOSTAV($B$3,A81,B81,"FINSTAV")</f>
        <v>0</v>
      </c>
      <c r="H81" s="6">
        <f ca="1">[1]!IQZBOSTAV($B$3,A81,B81,"FINSTAVSN")</f>
        <v>0</v>
      </c>
    </row>
    <row r="82" spans="1:8" x14ac:dyDescent="0.3">
      <c r="A82" s="5" t="s">
        <v>649</v>
      </c>
      <c r="B82" s="5" t="s">
        <v>355</v>
      </c>
      <c r="C82" s="7" t="str">
        <f ca="1">[1]!IQZBOKMEN(A82,B82,"NAZEV1")</f>
        <v>Výnosy příštích období</v>
      </c>
      <c r="D82" s="7" t="str">
        <f ca="1">[1]!IQZBOKMEN(A82,B82,"MJEVID")</f>
        <v/>
      </c>
      <c r="E82" s="6">
        <f ca="1">[1]!IQZBOSTAV($B$3,A82,B82,"DISPOZICE")</f>
        <v>0</v>
      </c>
      <c r="F82" s="6">
        <f ca="1">[1]!IQZBOSTAV($B$3,A82,B82,"MNOZSTVI")</f>
        <v>0</v>
      </c>
      <c r="G82" s="6">
        <f ca="1">[1]!IQZBOSTAV($B$3,A82,B82,"FINSTAV")</f>
        <v>0</v>
      </c>
      <c r="H82" s="6">
        <f ca="1">[1]!IQZBOSTAV($B$3,A82,B82,"FINSTAVSN")</f>
        <v>0</v>
      </c>
    </row>
    <row r="83" spans="1:8" x14ac:dyDescent="0.3">
      <c r="A83" s="5" t="s">
        <v>649</v>
      </c>
      <c r="B83" s="5" t="s">
        <v>357</v>
      </c>
      <c r="C83" s="7" t="str">
        <f ca="1">[1]!IQZBOKMEN(A83,B83,"NAZEV1")</f>
        <v>Příjmy příštích období</v>
      </c>
      <c r="D83" s="7" t="str">
        <f ca="1">[1]!IQZBOKMEN(A83,B83,"MJEVID")</f>
        <v/>
      </c>
      <c r="E83" s="6">
        <f ca="1">[1]!IQZBOSTAV($B$3,A83,B83,"DISPOZICE")</f>
        <v>0</v>
      </c>
      <c r="F83" s="6">
        <f ca="1">[1]!IQZBOSTAV($B$3,A83,B83,"MNOZSTVI")</f>
        <v>0</v>
      </c>
      <c r="G83" s="6">
        <f ca="1">[1]!IQZBOSTAV($B$3,A83,B83,"FINSTAV")</f>
        <v>0</v>
      </c>
      <c r="H83" s="6">
        <f ca="1">[1]!IQZBOSTAV($B$3,A83,B83,"FINSTAVSN")</f>
        <v>0</v>
      </c>
    </row>
    <row r="84" spans="1:8" x14ac:dyDescent="0.3">
      <c r="A84" s="5" t="s">
        <v>649</v>
      </c>
      <c r="B84" s="5" t="s">
        <v>361</v>
      </c>
      <c r="C84" s="7" t="str">
        <f ca="1">[1]!IQZBOKMEN(A84,B84,"NAZEV1")</f>
        <v>Dohadné účty pasivní</v>
      </c>
      <c r="D84" s="7" t="str">
        <f ca="1">[1]!IQZBOKMEN(A84,B84,"MJEVID")</f>
        <v/>
      </c>
      <c r="E84" s="6">
        <f ca="1">[1]!IQZBOSTAV($B$3,A84,B84,"DISPOZICE")</f>
        <v>0</v>
      </c>
      <c r="F84" s="6">
        <f ca="1">[1]!IQZBOSTAV($B$3,A84,B84,"MNOZSTVI")</f>
        <v>0</v>
      </c>
      <c r="G84" s="6">
        <f ca="1">[1]!IQZBOSTAV($B$3,A84,B84,"FINSTAV")</f>
        <v>0</v>
      </c>
      <c r="H84" s="6">
        <f ca="1">[1]!IQZBOSTAV($B$3,A84,B84,"FINSTAVSN")</f>
        <v>0</v>
      </c>
    </row>
    <row r="85" spans="1:8" x14ac:dyDescent="0.3">
      <c r="A85" s="5" t="s">
        <v>649</v>
      </c>
      <c r="B85" s="5" t="s">
        <v>401</v>
      </c>
      <c r="C85" s="7" t="str">
        <f ca="1">[1]!IQZBOKMEN(A85,B85,"NAZEV1")</f>
        <v>Spotřeba materiálu - zakázky (rozpracovanost)</v>
      </c>
      <c r="D85" s="7" t="str">
        <f ca="1">[1]!IQZBOKMEN(A85,B85,"MJEVID")</f>
        <v/>
      </c>
      <c r="E85" s="6">
        <f ca="1">[1]!IQZBOSTAV($B$3,A85,B85,"DISPOZICE")</f>
        <v>0</v>
      </c>
      <c r="F85" s="6">
        <f ca="1">[1]!IQZBOSTAV($B$3,A85,B85,"MNOZSTVI")</f>
        <v>0</v>
      </c>
      <c r="G85" s="6">
        <f ca="1">[1]!IQZBOSTAV($B$3,A85,B85,"FINSTAV")</f>
        <v>0</v>
      </c>
      <c r="H85" s="6">
        <f ca="1">[1]!IQZBOSTAV($B$3,A85,B85,"FINSTAVSN")</f>
        <v>0</v>
      </c>
    </row>
    <row r="86" spans="1:8" x14ac:dyDescent="0.3">
      <c r="A86" s="5" t="s">
        <v>649</v>
      </c>
      <c r="B86" s="5" t="s">
        <v>407</v>
      </c>
      <c r="C86" s="7" t="str">
        <f ca="1">[1]!IQZBOKMEN(A86,B86,"NAZEV1")</f>
        <v>Spotřeba materiálu - režie</v>
      </c>
      <c r="D86" s="7" t="str">
        <f ca="1">[1]!IQZBOKMEN(A86,B86,"MJEVID")</f>
        <v/>
      </c>
      <c r="E86" s="6">
        <f ca="1">[1]!IQZBOSTAV($B$3,A86,B86,"DISPOZICE")</f>
        <v>0</v>
      </c>
      <c r="F86" s="6">
        <f ca="1">[1]!IQZBOSTAV($B$3,A86,B86,"MNOZSTVI")</f>
        <v>0</v>
      </c>
      <c r="G86" s="6">
        <f ca="1">[1]!IQZBOSTAV($B$3,A86,B86,"FINSTAV")</f>
        <v>0</v>
      </c>
      <c r="H86" s="6">
        <f ca="1">[1]!IQZBOSTAV($B$3,A86,B86,"FINSTAVSN")</f>
        <v>0</v>
      </c>
    </row>
    <row r="87" spans="1:8" x14ac:dyDescent="0.3">
      <c r="A87" s="5" t="s">
        <v>649</v>
      </c>
      <c r="B87" s="5" t="s">
        <v>409</v>
      </c>
      <c r="C87" s="7" t="str">
        <f ca="1">[1]!IQZBOKMEN(A87,B87,"NAZEV1")</f>
        <v>Spotřeba materiálu - PHM</v>
      </c>
      <c r="D87" s="7" t="str">
        <f ca="1">[1]!IQZBOKMEN(A87,B87,"MJEVID")</f>
        <v/>
      </c>
      <c r="E87" s="6">
        <f ca="1">[1]!IQZBOSTAV($B$3,A87,B87,"DISPOZICE")</f>
        <v>0</v>
      </c>
      <c r="F87" s="6">
        <f ca="1">[1]!IQZBOSTAV($B$3,A87,B87,"MNOZSTVI")</f>
        <v>0</v>
      </c>
      <c r="G87" s="6">
        <f ca="1">[1]!IQZBOSTAV($B$3,A87,B87,"FINSTAV")</f>
        <v>0</v>
      </c>
      <c r="H87" s="6">
        <f ca="1">[1]!IQZBOSTAV($B$3,A87,B87,"FINSTAVSN")</f>
        <v>0</v>
      </c>
    </row>
    <row r="88" spans="1:8" x14ac:dyDescent="0.3">
      <c r="A88" s="5" t="s">
        <v>649</v>
      </c>
      <c r="B88" s="5" t="s">
        <v>411</v>
      </c>
      <c r="C88" s="7" t="str">
        <f ca="1">[1]!IQZBOKMEN(A88,B88,"NAZEV1")</f>
        <v>Spotřeba materiálu - nákup DKHM do 40ti tisíc</v>
      </c>
      <c r="D88" s="7" t="str">
        <f ca="1">[1]!IQZBOKMEN(A88,B88,"MJEVID")</f>
        <v/>
      </c>
      <c r="E88" s="6">
        <f ca="1">[1]!IQZBOSTAV($B$3,A88,B88,"DISPOZICE")</f>
        <v>0</v>
      </c>
      <c r="F88" s="6">
        <f ca="1">[1]!IQZBOSTAV($B$3,A88,B88,"MNOZSTVI")</f>
        <v>0</v>
      </c>
      <c r="G88" s="6">
        <f ca="1">[1]!IQZBOSTAV($B$3,A88,B88,"FINSTAV")</f>
        <v>0</v>
      </c>
      <c r="H88" s="6">
        <f ca="1">[1]!IQZBOSTAV($B$3,A88,B88,"FINSTAVSN")</f>
        <v>0</v>
      </c>
    </row>
    <row r="89" spans="1:8" x14ac:dyDescent="0.3">
      <c r="A89" s="5" t="s">
        <v>649</v>
      </c>
      <c r="B89" s="5" t="s">
        <v>415</v>
      </c>
      <c r="C89" s="7" t="str">
        <f ca="1">[1]!IQZBOKMEN(A89,B89,"NAZEV1")</f>
        <v>Spotřeba energie - elektřina</v>
      </c>
      <c r="D89" s="7" t="str">
        <f ca="1">[1]!IQZBOKMEN(A89,B89,"MJEVID")</f>
        <v/>
      </c>
      <c r="E89" s="6">
        <f ca="1">[1]!IQZBOSTAV($B$3,A89,B89,"DISPOZICE")</f>
        <v>0</v>
      </c>
      <c r="F89" s="6">
        <f ca="1">[1]!IQZBOSTAV($B$3,A89,B89,"MNOZSTVI")</f>
        <v>0</v>
      </c>
      <c r="G89" s="6">
        <f ca="1">[1]!IQZBOSTAV($B$3,A89,B89,"FINSTAV")</f>
        <v>0</v>
      </c>
      <c r="H89" s="6">
        <f ca="1">[1]!IQZBOSTAV($B$3,A89,B89,"FINSTAVSN")</f>
        <v>0</v>
      </c>
    </row>
    <row r="90" spans="1:8" x14ac:dyDescent="0.3">
      <c r="A90" s="5" t="s">
        <v>649</v>
      </c>
      <c r="B90" s="5" t="s">
        <v>417</v>
      </c>
      <c r="C90" s="7" t="str">
        <f ca="1">[1]!IQZBOKMEN(A90,B90,"NAZEV1")</f>
        <v>Spotřeba energie - plyn</v>
      </c>
      <c r="D90" s="7" t="str">
        <f ca="1">[1]!IQZBOKMEN(A90,B90,"MJEVID")</f>
        <v/>
      </c>
      <c r="E90" s="6">
        <f ca="1">[1]!IQZBOSTAV($B$3,A90,B90,"DISPOZICE")</f>
        <v>0</v>
      </c>
      <c r="F90" s="6">
        <f ca="1">[1]!IQZBOSTAV($B$3,A90,B90,"MNOZSTVI")</f>
        <v>0</v>
      </c>
      <c r="G90" s="6">
        <f ca="1">[1]!IQZBOSTAV($B$3,A90,B90,"FINSTAV")</f>
        <v>0</v>
      </c>
      <c r="H90" s="6">
        <f ca="1">[1]!IQZBOSTAV($B$3,A90,B90,"FINSTAVSN")</f>
        <v>0</v>
      </c>
    </row>
    <row r="91" spans="1:8" x14ac:dyDescent="0.3">
      <c r="A91" s="5" t="s">
        <v>649</v>
      </c>
      <c r="B91" s="5" t="s">
        <v>419</v>
      </c>
      <c r="C91" s="7" t="str">
        <f ca="1">[1]!IQZBOKMEN(A91,B91,"NAZEV1")</f>
        <v>Spotřeba energie - voda</v>
      </c>
      <c r="D91" s="7" t="str">
        <f ca="1">[1]!IQZBOKMEN(A91,B91,"MJEVID")</f>
        <v/>
      </c>
      <c r="E91" s="6">
        <f ca="1">[1]!IQZBOSTAV($B$3,A91,B91,"DISPOZICE")</f>
        <v>0</v>
      </c>
      <c r="F91" s="6">
        <f ca="1">[1]!IQZBOSTAV($B$3,A91,B91,"MNOZSTVI")</f>
        <v>0</v>
      </c>
      <c r="G91" s="6">
        <f ca="1">[1]!IQZBOSTAV($B$3,A91,B91,"FINSTAV")</f>
        <v>0</v>
      </c>
      <c r="H91" s="6">
        <f ca="1">[1]!IQZBOSTAV($B$3,A91,B91,"FINSTAVSN")</f>
        <v>0</v>
      </c>
    </row>
    <row r="92" spans="1:8" x14ac:dyDescent="0.3">
      <c r="A92" s="5" t="s">
        <v>649</v>
      </c>
      <c r="B92" s="5" t="s">
        <v>429</v>
      </c>
      <c r="C92" s="7" t="str">
        <f ca="1">[1]!IQZBOKMEN(A92,B92,"NAZEV1")</f>
        <v>Opravy a udržování - auta</v>
      </c>
      <c r="D92" s="7" t="str">
        <f ca="1">[1]!IQZBOKMEN(A92,B92,"MJEVID")</f>
        <v/>
      </c>
      <c r="E92" s="6">
        <f ca="1">[1]!IQZBOSTAV($B$3,A92,B92,"DISPOZICE")</f>
        <v>0</v>
      </c>
      <c r="F92" s="6">
        <f ca="1">[1]!IQZBOSTAV($B$3,A92,B92,"MNOZSTVI")</f>
        <v>0</v>
      </c>
      <c r="G92" s="6">
        <f ca="1">[1]!IQZBOSTAV($B$3,A92,B92,"FINSTAV")</f>
        <v>0</v>
      </c>
      <c r="H92" s="6">
        <f ca="1">[1]!IQZBOSTAV($B$3,A92,B92,"FINSTAVSN")</f>
        <v>0</v>
      </c>
    </row>
    <row r="93" spans="1:8" x14ac:dyDescent="0.3">
      <c r="A93" s="5" t="s">
        <v>649</v>
      </c>
      <c r="B93" s="5" t="s">
        <v>431</v>
      </c>
      <c r="C93" s="7" t="str">
        <f ca="1">[1]!IQZBOKMEN(A93,B93,"NAZEV1")</f>
        <v>Opravy a udržování - budovy</v>
      </c>
      <c r="D93" s="7" t="str">
        <f ca="1">[1]!IQZBOKMEN(A93,B93,"MJEVID")</f>
        <v/>
      </c>
      <c r="E93" s="6">
        <f ca="1">[1]!IQZBOSTAV($B$3,A93,B93,"DISPOZICE")</f>
        <v>0</v>
      </c>
      <c r="F93" s="6">
        <f ca="1">[1]!IQZBOSTAV($B$3,A93,B93,"MNOZSTVI")</f>
        <v>0</v>
      </c>
      <c r="G93" s="6">
        <f ca="1">[1]!IQZBOSTAV($B$3,A93,B93,"FINSTAV")</f>
        <v>0</v>
      </c>
      <c r="H93" s="6">
        <f ca="1">[1]!IQZBOSTAV($B$3,A93,B93,"FINSTAVSN")</f>
        <v>0</v>
      </c>
    </row>
    <row r="94" spans="1:8" x14ac:dyDescent="0.3">
      <c r="A94" s="5" t="s">
        <v>649</v>
      </c>
      <c r="B94" s="5" t="s">
        <v>433</v>
      </c>
      <c r="C94" s="7" t="str">
        <f ca="1">[1]!IQZBOKMEN(A94,B94,"NAZEV1")</f>
        <v>Opravy a udržování - ostatní</v>
      </c>
      <c r="D94" s="7" t="str">
        <f ca="1">[1]!IQZBOKMEN(A94,B94,"MJEVID")</f>
        <v/>
      </c>
      <c r="E94" s="6">
        <f ca="1">[1]!IQZBOSTAV($B$3,A94,B94,"DISPOZICE")</f>
        <v>0</v>
      </c>
      <c r="F94" s="6">
        <f ca="1">[1]!IQZBOSTAV($B$3,A94,B94,"MNOZSTVI")</f>
        <v>0</v>
      </c>
      <c r="G94" s="6">
        <f ca="1">[1]!IQZBOSTAV($B$3,A94,B94,"FINSTAV")</f>
        <v>0</v>
      </c>
      <c r="H94" s="6">
        <f ca="1">[1]!IQZBOSTAV($B$3,A94,B94,"FINSTAVSN")</f>
        <v>0</v>
      </c>
    </row>
    <row r="95" spans="1:8" x14ac:dyDescent="0.3">
      <c r="A95" s="5" t="s">
        <v>649</v>
      </c>
      <c r="B95" s="5" t="s">
        <v>435</v>
      </c>
      <c r="C95" s="7" t="str">
        <f ca="1">[1]!IQZBOKMEN(A95,B95,"NAZEV1")</f>
        <v>Cestovné - tuzemsko</v>
      </c>
      <c r="D95" s="7" t="str">
        <f ca="1">[1]!IQZBOKMEN(A95,B95,"MJEVID")</f>
        <v/>
      </c>
      <c r="E95" s="6">
        <f ca="1">[1]!IQZBOSTAV($B$3,A95,B95,"DISPOZICE")</f>
        <v>0</v>
      </c>
      <c r="F95" s="6">
        <f ca="1">[1]!IQZBOSTAV($B$3,A95,B95,"MNOZSTVI")</f>
        <v>0</v>
      </c>
      <c r="G95" s="6">
        <f ca="1">[1]!IQZBOSTAV($B$3,A95,B95,"FINSTAV")</f>
        <v>0</v>
      </c>
      <c r="H95" s="6">
        <f ca="1">[1]!IQZBOSTAV($B$3,A95,B95,"FINSTAVSN")</f>
        <v>0</v>
      </c>
    </row>
    <row r="96" spans="1:8" x14ac:dyDescent="0.3">
      <c r="A96" s="5" t="s">
        <v>649</v>
      </c>
      <c r="B96" s="5" t="s">
        <v>437</v>
      </c>
      <c r="C96" s="7" t="str">
        <f ca="1">[1]!IQZBOKMEN(A96,B96,"NAZEV1")</f>
        <v>Cestovné - zahraničí</v>
      </c>
      <c r="D96" s="7" t="str">
        <f ca="1">[1]!IQZBOKMEN(A96,B96,"MJEVID")</f>
        <v/>
      </c>
      <c r="E96" s="6">
        <f ca="1">[1]!IQZBOSTAV($B$3,A96,B96,"DISPOZICE")</f>
        <v>0</v>
      </c>
      <c r="F96" s="6">
        <f ca="1">[1]!IQZBOSTAV($B$3,A96,B96,"MNOZSTVI")</f>
        <v>0</v>
      </c>
      <c r="G96" s="6">
        <f ca="1">[1]!IQZBOSTAV($B$3,A96,B96,"FINSTAV")</f>
        <v>0</v>
      </c>
      <c r="H96" s="6">
        <f ca="1">[1]!IQZBOSTAV($B$3,A96,B96,"FINSTAVSN")</f>
        <v>0</v>
      </c>
    </row>
    <row r="97" spans="1:8" x14ac:dyDescent="0.3">
      <c r="A97" s="5" t="s">
        <v>649</v>
      </c>
      <c r="B97" s="5" t="s">
        <v>439</v>
      </c>
      <c r="C97" s="7" t="str">
        <f ca="1">[1]!IQZBOKMEN(A97,B97,"NAZEV1")</f>
        <v>Cestovné nad limit - nedaňové</v>
      </c>
      <c r="D97" s="7" t="str">
        <f ca="1">[1]!IQZBOKMEN(A97,B97,"MJEVID")</f>
        <v/>
      </c>
      <c r="E97" s="6">
        <f ca="1">[1]!IQZBOSTAV($B$3,A97,B97,"DISPOZICE")</f>
        <v>0</v>
      </c>
      <c r="F97" s="6">
        <f ca="1">[1]!IQZBOSTAV($B$3,A97,B97,"MNOZSTVI")</f>
        <v>0</v>
      </c>
      <c r="G97" s="6">
        <f ca="1">[1]!IQZBOSTAV($B$3,A97,B97,"FINSTAV")</f>
        <v>0</v>
      </c>
      <c r="H97" s="6">
        <f ca="1">[1]!IQZBOSTAV($B$3,A97,B97,"FINSTAVSN")</f>
        <v>0</v>
      </c>
    </row>
    <row r="98" spans="1:8" x14ac:dyDescent="0.3">
      <c r="A98" s="5" t="s">
        <v>649</v>
      </c>
      <c r="B98" s="5" t="s">
        <v>441</v>
      </c>
      <c r="C98" s="7" t="str">
        <f ca="1">[1]!IQZBOKMEN(A98,B98,"NAZEV1")</f>
        <v>Náklady na reprezentaci</v>
      </c>
      <c r="D98" s="7" t="str">
        <f ca="1">[1]!IQZBOKMEN(A98,B98,"MJEVID")</f>
        <v/>
      </c>
      <c r="E98" s="6">
        <f ca="1">[1]!IQZBOSTAV($B$3,A98,B98,"DISPOZICE")</f>
        <v>0</v>
      </c>
      <c r="F98" s="6">
        <f ca="1">[1]!IQZBOSTAV($B$3,A98,B98,"MNOZSTVI")</f>
        <v>0</v>
      </c>
      <c r="G98" s="6">
        <f ca="1">[1]!IQZBOSTAV($B$3,A98,B98,"FINSTAV")</f>
        <v>0</v>
      </c>
      <c r="H98" s="6">
        <f ca="1">[1]!IQZBOSTAV($B$3,A98,B98,"FINSTAVSN")</f>
        <v>0</v>
      </c>
    </row>
    <row r="99" spans="1:8" x14ac:dyDescent="0.3">
      <c r="A99" s="5" t="s">
        <v>649</v>
      </c>
      <c r="B99" s="5" t="s">
        <v>443</v>
      </c>
      <c r="C99" s="7" t="str">
        <f ca="1">[1]!IQZBOKMEN(A99,B99,"NAZEV1")</f>
        <v>Ostatní služby - zakázky (rozpracovanost)</v>
      </c>
      <c r="D99" s="7" t="str">
        <f ca="1">[1]!IQZBOKMEN(A99,B99,"MJEVID")</f>
        <v/>
      </c>
      <c r="E99" s="6">
        <f ca="1">[1]!IQZBOSTAV($B$3,A99,B99,"DISPOZICE")</f>
        <v>0</v>
      </c>
      <c r="F99" s="6">
        <f ca="1">[1]!IQZBOSTAV($B$3,A99,B99,"MNOZSTVI")</f>
        <v>0</v>
      </c>
      <c r="G99" s="6">
        <f ca="1">[1]!IQZBOSTAV($B$3,A99,B99,"FINSTAV")</f>
        <v>0</v>
      </c>
      <c r="H99" s="6">
        <f ca="1">[1]!IQZBOSTAV($B$3,A99,B99,"FINSTAVSN")</f>
        <v>0</v>
      </c>
    </row>
    <row r="100" spans="1:8" x14ac:dyDescent="0.3">
      <c r="A100" s="5" t="s">
        <v>649</v>
      </c>
      <c r="B100" s="5" t="s">
        <v>715</v>
      </c>
      <c r="C100" s="7" t="str">
        <f ca="1">[1]!IQZBOKMEN(A100,B100,"NAZEV1")</f>
        <v>Ostatní služby - kooperace</v>
      </c>
      <c r="D100" s="7" t="str">
        <f ca="1">[1]!IQZBOKMEN(A100,B100,"MJEVID")</f>
        <v/>
      </c>
      <c r="E100" s="6">
        <f ca="1">[1]!IQZBOSTAV($B$3,A100,B100,"DISPOZICE")</f>
        <v>0</v>
      </c>
      <c r="F100" s="6">
        <f ca="1">[1]!IQZBOSTAV($B$3,A100,B100,"MNOZSTVI")</f>
        <v>0</v>
      </c>
      <c r="G100" s="6">
        <f ca="1">[1]!IQZBOSTAV($B$3,A100,B100,"FINSTAV")</f>
        <v>0</v>
      </c>
      <c r="H100" s="6">
        <f ca="1">[1]!IQZBOSTAV($B$3,A100,B100,"FINSTAVSN")</f>
        <v>0</v>
      </c>
    </row>
    <row r="101" spans="1:8" x14ac:dyDescent="0.3">
      <c r="A101" s="5" t="s">
        <v>649</v>
      </c>
      <c r="B101" s="5" t="s">
        <v>445</v>
      </c>
      <c r="C101" s="7" t="str">
        <f ca="1">[1]!IQZBOKMEN(A101,B101,"NAZEV1")</f>
        <v>Ostatní služby - telekomunikační služby - pevné linky</v>
      </c>
      <c r="D101" s="7" t="str">
        <f ca="1">[1]!IQZBOKMEN(A101,B101,"MJEVID")</f>
        <v/>
      </c>
      <c r="E101" s="6">
        <f ca="1">[1]!IQZBOSTAV($B$3,A101,B101,"DISPOZICE")</f>
        <v>0</v>
      </c>
      <c r="F101" s="6">
        <f ca="1">[1]!IQZBOSTAV($B$3,A101,B101,"MNOZSTVI")</f>
        <v>0</v>
      </c>
      <c r="G101" s="6">
        <f ca="1">[1]!IQZBOSTAV($B$3,A101,B101,"FINSTAV")</f>
        <v>0</v>
      </c>
      <c r="H101" s="6">
        <f ca="1">[1]!IQZBOSTAV($B$3,A101,B101,"FINSTAVSN")</f>
        <v>0</v>
      </c>
    </row>
    <row r="102" spans="1:8" x14ac:dyDescent="0.3">
      <c r="A102" s="5" t="s">
        <v>649</v>
      </c>
      <c r="B102" s="5" t="s">
        <v>447</v>
      </c>
      <c r="C102" s="7" t="str">
        <f ca="1">[1]!IQZBOKMEN(A102,B102,"NAZEV1")</f>
        <v>Ostatní služby - telekomunikační služby - mobily</v>
      </c>
      <c r="D102" s="7" t="str">
        <f ca="1">[1]!IQZBOKMEN(A102,B102,"MJEVID")</f>
        <v/>
      </c>
      <c r="E102" s="6">
        <f ca="1">[1]!IQZBOSTAV($B$3,A102,B102,"DISPOZICE")</f>
        <v>0</v>
      </c>
      <c r="F102" s="6">
        <f ca="1">[1]!IQZBOSTAV($B$3,A102,B102,"MNOZSTVI")</f>
        <v>0</v>
      </c>
      <c r="G102" s="6">
        <f ca="1">[1]!IQZBOSTAV($B$3,A102,B102,"FINSTAV")</f>
        <v>0</v>
      </c>
      <c r="H102" s="6">
        <f ca="1">[1]!IQZBOSTAV($B$3,A102,B102,"FINSTAVSN")</f>
        <v>0</v>
      </c>
    </row>
    <row r="103" spans="1:8" x14ac:dyDescent="0.3">
      <c r="A103" s="5" t="s">
        <v>649</v>
      </c>
      <c r="B103" s="5" t="s">
        <v>449</v>
      </c>
      <c r="C103" s="7" t="str">
        <f ca="1">[1]!IQZBOKMEN(A103,B103,"NAZEV1")</f>
        <v>Ostatní služby - leasing</v>
      </c>
      <c r="D103" s="7" t="str">
        <f ca="1">[1]!IQZBOKMEN(A103,B103,"MJEVID")</f>
        <v/>
      </c>
      <c r="E103" s="6">
        <f ca="1">[1]!IQZBOSTAV($B$3,A103,B103,"DISPOZICE")</f>
        <v>0</v>
      </c>
      <c r="F103" s="6">
        <f ca="1">[1]!IQZBOSTAV($B$3,A103,B103,"MNOZSTVI")</f>
        <v>0</v>
      </c>
      <c r="G103" s="6">
        <f ca="1">[1]!IQZBOSTAV($B$3,A103,B103,"FINSTAV")</f>
        <v>0</v>
      </c>
      <c r="H103" s="6">
        <f ca="1">[1]!IQZBOSTAV($B$3,A103,B103,"FINSTAVSN")</f>
        <v>0</v>
      </c>
    </row>
    <row r="104" spans="1:8" x14ac:dyDescent="0.3">
      <c r="A104" s="5" t="s">
        <v>649</v>
      </c>
      <c r="B104" s="5" t="s">
        <v>451</v>
      </c>
      <c r="C104" s="7" t="str">
        <f ca="1">[1]!IQZBOKMEN(A104,B104,"NAZEV1")</f>
        <v>Ostatní služby - nájemné</v>
      </c>
      <c r="D104" s="7" t="str">
        <f ca="1">[1]!IQZBOKMEN(A104,B104,"MJEVID")</f>
        <v/>
      </c>
      <c r="E104" s="6">
        <f ca="1">[1]!IQZBOSTAV($B$3,A104,B104,"DISPOZICE")</f>
        <v>0</v>
      </c>
      <c r="F104" s="6">
        <f ca="1">[1]!IQZBOSTAV($B$3,A104,B104,"MNOZSTVI")</f>
        <v>0</v>
      </c>
      <c r="G104" s="6">
        <f ca="1">[1]!IQZBOSTAV($B$3,A104,B104,"FINSTAV")</f>
        <v>0</v>
      </c>
      <c r="H104" s="6">
        <f ca="1">[1]!IQZBOSTAV($B$3,A104,B104,"FINSTAVSN")</f>
        <v>0</v>
      </c>
    </row>
    <row r="105" spans="1:8" x14ac:dyDescent="0.3">
      <c r="A105" s="5" t="s">
        <v>649</v>
      </c>
      <c r="B105" s="5" t="s">
        <v>453</v>
      </c>
      <c r="C105" s="7" t="str">
        <f ca="1">[1]!IQZBOKMEN(A105,B105,"NAZEV1")</f>
        <v>Ostatní služby - dopravné</v>
      </c>
      <c r="D105" s="7" t="str">
        <f ca="1">[1]!IQZBOKMEN(A105,B105,"MJEVID")</f>
        <v/>
      </c>
      <c r="E105" s="6">
        <f ca="1">[1]!IQZBOSTAV($B$3,A105,B105,"DISPOZICE")</f>
        <v>0</v>
      </c>
      <c r="F105" s="6">
        <f ca="1">[1]!IQZBOSTAV($B$3,A105,B105,"MNOZSTVI")</f>
        <v>0</v>
      </c>
      <c r="G105" s="6">
        <f ca="1">[1]!IQZBOSTAV($B$3,A105,B105,"FINSTAV")</f>
        <v>0</v>
      </c>
      <c r="H105" s="6">
        <f ca="1">[1]!IQZBOSTAV($B$3,A105,B105,"FINSTAVSN")</f>
        <v>0</v>
      </c>
    </row>
    <row r="106" spans="1:8" x14ac:dyDescent="0.3">
      <c r="A106" s="5" t="s">
        <v>649</v>
      </c>
      <c r="B106" s="5" t="s">
        <v>455</v>
      </c>
      <c r="C106" s="7" t="str">
        <f ca="1">[1]!IQZBOKMEN(A106,B106,"NAZEV1")</f>
        <v>Ostatní služby - poštovné</v>
      </c>
      <c r="D106" s="7" t="str">
        <f ca="1">[1]!IQZBOKMEN(A106,B106,"MJEVID")</f>
        <v/>
      </c>
      <c r="E106" s="6">
        <f ca="1">[1]!IQZBOSTAV($B$3,A106,B106,"DISPOZICE")</f>
        <v>0</v>
      </c>
      <c r="F106" s="6">
        <f ca="1">[1]!IQZBOSTAV($B$3,A106,B106,"MNOZSTVI")</f>
        <v>0</v>
      </c>
      <c r="G106" s="6">
        <f ca="1">[1]!IQZBOSTAV($B$3,A106,B106,"FINSTAV")</f>
        <v>0</v>
      </c>
      <c r="H106" s="6">
        <f ca="1">[1]!IQZBOSTAV($B$3,A106,B106,"FINSTAVSN")</f>
        <v>0</v>
      </c>
    </row>
    <row r="107" spans="1:8" x14ac:dyDescent="0.3">
      <c r="A107" s="5" t="s">
        <v>649</v>
      </c>
      <c r="B107" s="5" t="s">
        <v>457</v>
      </c>
      <c r="C107" s="7" t="str">
        <f ca="1">[1]!IQZBOKMEN(A107,B107,"NAZEV1")</f>
        <v>Ostatní služby - provize</v>
      </c>
      <c r="D107" s="7" t="str">
        <f ca="1">[1]!IQZBOKMEN(A107,B107,"MJEVID")</f>
        <v/>
      </c>
      <c r="E107" s="6">
        <f ca="1">[1]!IQZBOSTAV($B$3,A107,B107,"DISPOZICE")</f>
        <v>0</v>
      </c>
      <c r="F107" s="6">
        <f ca="1">[1]!IQZBOSTAV($B$3,A107,B107,"MNOZSTVI")</f>
        <v>0</v>
      </c>
      <c r="G107" s="6">
        <f ca="1">[1]!IQZBOSTAV($B$3,A107,B107,"FINSTAV")</f>
        <v>0</v>
      </c>
      <c r="H107" s="6">
        <f ca="1">[1]!IQZBOSTAV($B$3,A107,B107,"FINSTAVSN")</f>
        <v>0</v>
      </c>
    </row>
    <row r="108" spans="1:8" x14ac:dyDescent="0.3">
      <c r="A108" s="5" t="s">
        <v>649</v>
      </c>
      <c r="B108" s="5" t="s">
        <v>459</v>
      </c>
      <c r="C108" s="7" t="str">
        <f ca="1">[1]!IQZBOKMEN(A108,B108,"NAZEV1")</f>
        <v>Ostatní služby - propagace</v>
      </c>
      <c r="D108" s="7" t="str">
        <f ca="1">[1]!IQZBOKMEN(A108,B108,"MJEVID")</f>
        <v/>
      </c>
      <c r="E108" s="6">
        <f ca="1">[1]!IQZBOSTAV($B$3,A108,B108,"DISPOZICE")</f>
        <v>0</v>
      </c>
      <c r="F108" s="6">
        <f ca="1">[1]!IQZBOSTAV($B$3,A108,B108,"MNOZSTVI")</f>
        <v>0</v>
      </c>
      <c r="G108" s="6">
        <f ca="1">[1]!IQZBOSTAV($B$3,A108,B108,"FINSTAV")</f>
        <v>0</v>
      </c>
      <c r="H108" s="6">
        <f ca="1">[1]!IQZBOSTAV($B$3,A108,B108,"FINSTAVSN")</f>
        <v>0</v>
      </c>
    </row>
    <row r="109" spans="1:8" x14ac:dyDescent="0.3">
      <c r="A109" s="5" t="s">
        <v>649</v>
      </c>
      <c r="B109" s="5" t="s">
        <v>461</v>
      </c>
      <c r="C109" s="7" t="str">
        <f ca="1">[1]!IQZBOKMEN(A109,B109,"NAZEV1")</f>
        <v>Ostatní služby - ostatní</v>
      </c>
      <c r="D109" s="7" t="str">
        <f ca="1">[1]!IQZBOKMEN(A109,B109,"MJEVID")</f>
        <v/>
      </c>
      <c r="E109" s="6">
        <f ca="1">[1]!IQZBOSTAV($B$3,A109,B109,"DISPOZICE")</f>
        <v>0</v>
      </c>
      <c r="F109" s="6">
        <f ca="1">[1]!IQZBOSTAV($B$3,A109,B109,"MNOZSTVI")</f>
        <v>0</v>
      </c>
      <c r="G109" s="6">
        <f ca="1">[1]!IQZBOSTAV($B$3,A109,B109,"FINSTAV")</f>
        <v>0</v>
      </c>
      <c r="H109" s="6">
        <f ca="1">[1]!IQZBOSTAV($B$3,A109,B109,"FINSTAVSN")</f>
        <v>0</v>
      </c>
    </row>
    <row r="110" spans="1:8" x14ac:dyDescent="0.3">
      <c r="A110" s="5" t="s">
        <v>649</v>
      </c>
      <c r="B110" s="5" t="s">
        <v>463</v>
      </c>
      <c r="C110" s="7" t="str">
        <f ca="1">[1]!IQZBOKMEN(A110,B110,"NAZEV1")</f>
        <v>Ostatní služby - nedaňové</v>
      </c>
      <c r="D110" s="7" t="str">
        <f ca="1">[1]!IQZBOKMEN(A110,B110,"MJEVID")</f>
        <v/>
      </c>
      <c r="E110" s="6">
        <f ca="1">[1]!IQZBOSTAV($B$3,A110,B110,"DISPOZICE")</f>
        <v>0</v>
      </c>
      <c r="F110" s="6">
        <f ca="1">[1]!IQZBOSTAV($B$3,A110,B110,"MNOZSTVI")</f>
        <v>0</v>
      </c>
      <c r="G110" s="6">
        <f ca="1">[1]!IQZBOSTAV($B$3,A110,B110,"FINSTAV")</f>
        <v>0</v>
      </c>
      <c r="H110" s="6">
        <f ca="1">[1]!IQZBOSTAV($B$3,A110,B110,"FINSTAVSN")</f>
        <v>0</v>
      </c>
    </row>
    <row r="111" spans="1:8" x14ac:dyDescent="0.3">
      <c r="A111" s="5" t="s">
        <v>649</v>
      </c>
      <c r="B111" s="5" t="s">
        <v>487</v>
      </c>
      <c r="C111" s="7" t="str">
        <f ca="1">[1]!IQZBOKMEN(A111,B111,"NAZEV1")</f>
        <v>Daně a poplatky</v>
      </c>
      <c r="D111" s="7" t="str">
        <f ca="1">[1]!IQZBOKMEN(A111,B111,"MJEVID")</f>
        <v/>
      </c>
      <c r="E111" s="6">
        <f ca="1">[1]!IQZBOSTAV($B$3,A111,B111,"DISPOZICE")</f>
        <v>0</v>
      </c>
      <c r="F111" s="6">
        <f ca="1">[1]!IQZBOSTAV($B$3,A111,B111,"MNOZSTVI")</f>
        <v>0</v>
      </c>
      <c r="G111" s="6">
        <f ca="1">[1]!IQZBOSTAV($B$3,A111,B111,"FINSTAV")</f>
        <v>0</v>
      </c>
      <c r="H111" s="6">
        <f ca="1">[1]!IQZBOSTAV($B$3,A111,B111,"FINSTAVSN")</f>
        <v>0</v>
      </c>
    </row>
    <row r="112" spans="1:8" x14ac:dyDescent="0.3">
      <c r="A112" s="5" t="s">
        <v>649</v>
      </c>
      <c r="B112" s="5" t="s">
        <v>493</v>
      </c>
      <c r="C112" s="7" t="str">
        <f ca="1">[1]!IQZBOKMEN(A112,B112,"NAZEV1")</f>
        <v>Ostatní daně a poplatky</v>
      </c>
      <c r="D112" s="7" t="str">
        <f ca="1">[1]!IQZBOKMEN(A112,B112,"MJEVID")</f>
        <v/>
      </c>
      <c r="E112" s="6">
        <f ca="1">[1]!IQZBOSTAV($B$3,A112,B112,"DISPOZICE")</f>
        <v>0</v>
      </c>
      <c r="F112" s="6">
        <f ca="1">[1]!IQZBOSTAV($B$3,A112,B112,"MNOZSTVI")</f>
        <v>0</v>
      </c>
      <c r="G112" s="6">
        <f ca="1">[1]!IQZBOSTAV($B$3,A112,B112,"FINSTAV")</f>
        <v>0</v>
      </c>
      <c r="H112" s="6">
        <f ca="1">[1]!IQZBOSTAV($B$3,A112,B112,"FINSTAVSN")</f>
        <v>0</v>
      </c>
    </row>
    <row r="113" spans="1:8" x14ac:dyDescent="0.3">
      <c r="A113" s="5" t="s">
        <v>649</v>
      </c>
      <c r="B113" s="5" t="s">
        <v>498</v>
      </c>
      <c r="C113" s="7" t="str">
        <f ca="1">[1]!IQZBOKMEN(A113,B113,"NAZEV1")</f>
        <v>Dary</v>
      </c>
      <c r="D113" s="7" t="str">
        <f ca="1">[1]!IQZBOKMEN(A113,B113,"MJEVID")</f>
        <v/>
      </c>
      <c r="E113" s="6">
        <f ca="1">[1]!IQZBOSTAV($B$3,A113,B113,"DISPOZICE")</f>
        <v>0</v>
      </c>
      <c r="F113" s="6">
        <f ca="1">[1]!IQZBOSTAV($B$3,A113,B113,"MNOZSTVI")</f>
        <v>0</v>
      </c>
      <c r="G113" s="6">
        <f ca="1">[1]!IQZBOSTAV($B$3,A113,B113,"FINSTAV")</f>
        <v>0</v>
      </c>
      <c r="H113" s="6">
        <f ca="1">[1]!IQZBOSTAV($B$3,A113,B113,"FINSTAVSN")</f>
        <v>0</v>
      </c>
    </row>
    <row r="114" spans="1:8" x14ac:dyDescent="0.3">
      <c r="A114" s="5" t="s">
        <v>649</v>
      </c>
      <c r="B114" s="5" t="s">
        <v>500</v>
      </c>
      <c r="C114" s="7" t="str">
        <f ca="1">[1]!IQZBOKMEN(A114,B114,"NAZEV1")</f>
        <v>Smluvní pokuty a úroky z prodlení</v>
      </c>
      <c r="D114" s="7" t="str">
        <f ca="1">[1]!IQZBOKMEN(A114,B114,"MJEVID")</f>
        <v/>
      </c>
      <c r="E114" s="6">
        <f ca="1">[1]!IQZBOSTAV($B$3,A114,B114,"DISPOZICE")</f>
        <v>0</v>
      </c>
      <c r="F114" s="6">
        <f ca="1">[1]!IQZBOSTAV($B$3,A114,B114,"MNOZSTVI")</f>
        <v>0</v>
      </c>
      <c r="G114" s="6">
        <f ca="1">[1]!IQZBOSTAV($B$3,A114,B114,"FINSTAV")</f>
        <v>0</v>
      </c>
      <c r="H114" s="6">
        <f ca="1">[1]!IQZBOSTAV($B$3,A114,B114,"FINSTAVSN")</f>
        <v>0</v>
      </c>
    </row>
    <row r="115" spans="1:8" x14ac:dyDescent="0.3">
      <c r="A115" s="5" t="s">
        <v>649</v>
      </c>
      <c r="B115" s="5" t="s">
        <v>502</v>
      </c>
      <c r="C115" s="7" t="str">
        <f ca="1">[1]!IQZBOKMEN(A115,B115,"NAZEV1")</f>
        <v>Ostatní pokuty a penále</v>
      </c>
      <c r="D115" s="7" t="str">
        <f ca="1">[1]!IQZBOKMEN(A115,B115,"MJEVID")</f>
        <v/>
      </c>
      <c r="E115" s="6">
        <f ca="1">[1]!IQZBOSTAV($B$3,A115,B115,"DISPOZICE")</f>
        <v>0</v>
      </c>
      <c r="F115" s="6">
        <f ca="1">[1]!IQZBOSTAV($B$3,A115,B115,"MNOZSTVI")</f>
        <v>0</v>
      </c>
      <c r="G115" s="6">
        <f ca="1">[1]!IQZBOSTAV($B$3,A115,B115,"FINSTAV")</f>
        <v>0</v>
      </c>
      <c r="H115" s="6">
        <f ca="1">[1]!IQZBOSTAV($B$3,A115,B115,"FINSTAVSN")</f>
        <v>0</v>
      </c>
    </row>
    <row r="116" spans="1:8" x14ac:dyDescent="0.3">
      <c r="A116" s="5" t="s">
        <v>649</v>
      </c>
      <c r="B116" s="5" t="s">
        <v>506</v>
      </c>
      <c r="C116" s="7" t="str">
        <f ca="1">[1]!IQZBOKMEN(A116,B116,"NAZEV1")</f>
        <v>Pojistné</v>
      </c>
      <c r="D116" s="7" t="str">
        <f ca="1">[1]!IQZBOKMEN(A116,B116,"MJEVID")</f>
        <v/>
      </c>
      <c r="E116" s="6">
        <f ca="1">[1]!IQZBOSTAV($B$3,A116,B116,"DISPOZICE")</f>
        <v>0</v>
      </c>
      <c r="F116" s="6">
        <f ca="1">[1]!IQZBOSTAV($B$3,A116,B116,"MNOZSTVI")</f>
        <v>0</v>
      </c>
      <c r="G116" s="6">
        <f ca="1">[1]!IQZBOSTAV($B$3,A116,B116,"FINSTAV")</f>
        <v>0</v>
      </c>
      <c r="H116" s="6">
        <f ca="1">[1]!IQZBOSTAV($B$3,A116,B116,"FINSTAVSN")</f>
        <v>0</v>
      </c>
    </row>
    <row r="117" spans="1:8" x14ac:dyDescent="0.3">
      <c r="A117" s="5" t="s">
        <v>649</v>
      </c>
      <c r="B117" s="5" t="s">
        <v>508</v>
      </c>
      <c r="C117" s="7" t="str">
        <f ca="1">[1]!IQZBOKMEN(A117,B117,"NAZEV1")</f>
        <v>Ostatní provozní náklady - ostatní</v>
      </c>
      <c r="D117" s="7" t="str">
        <f ca="1">[1]!IQZBOKMEN(A117,B117,"MJEVID")</f>
        <v/>
      </c>
      <c r="E117" s="6">
        <f ca="1">[1]!IQZBOSTAV($B$3,A117,B117,"DISPOZICE")</f>
        <v>0</v>
      </c>
      <c r="F117" s="6">
        <f ca="1">[1]!IQZBOSTAV($B$3,A117,B117,"MNOZSTVI")</f>
        <v>0</v>
      </c>
      <c r="G117" s="6">
        <f ca="1">[1]!IQZBOSTAV($B$3,A117,B117,"FINSTAV")</f>
        <v>0</v>
      </c>
      <c r="H117" s="6">
        <f ca="1">[1]!IQZBOSTAV($B$3,A117,B117,"FINSTAVSN")</f>
        <v>0</v>
      </c>
    </row>
    <row r="118" spans="1:8" x14ac:dyDescent="0.3">
      <c r="A118" s="5" t="s">
        <v>649</v>
      </c>
      <c r="B118" s="5" t="s">
        <v>512</v>
      </c>
      <c r="C118" s="7" t="str">
        <f ca="1">[1]!IQZBOKMEN(A118,B118,"NAZEV1")</f>
        <v>Ostatní provozní náklady-nedaňové</v>
      </c>
      <c r="D118" s="7" t="str">
        <f ca="1">[1]!IQZBOKMEN(A118,B118,"MJEVID")</f>
        <v/>
      </c>
      <c r="E118" s="6">
        <f ca="1">[1]!IQZBOSTAV($B$3,A118,B118,"DISPOZICE")</f>
        <v>0</v>
      </c>
      <c r="F118" s="6">
        <f ca="1">[1]!IQZBOSTAV($B$3,A118,B118,"MNOZSTVI")</f>
        <v>0</v>
      </c>
      <c r="G118" s="6">
        <f ca="1">[1]!IQZBOSTAV($B$3,A118,B118,"FINSTAV")</f>
        <v>0</v>
      </c>
      <c r="H118" s="6">
        <f ca="1">[1]!IQZBOSTAV($B$3,A118,B118,"FINSTAVSN")</f>
        <v>0</v>
      </c>
    </row>
    <row r="119" spans="1:8" x14ac:dyDescent="0.3">
      <c r="A119" s="5" t="s">
        <v>649</v>
      </c>
      <c r="B119" s="5" t="s">
        <v>514</v>
      </c>
      <c r="C119" s="7" t="str">
        <f ca="1">[1]!IQZBOKMEN(A119,B119,"NAZEV1")</f>
        <v>Manka a škody</v>
      </c>
      <c r="D119" s="7" t="str">
        <f ca="1">[1]!IQZBOKMEN(A119,B119,"MJEVID")</f>
        <v/>
      </c>
      <c r="E119" s="6">
        <f ca="1">[1]!IQZBOSTAV($B$3,A119,B119,"DISPOZICE")</f>
        <v>0</v>
      </c>
      <c r="F119" s="6">
        <f ca="1">[1]!IQZBOSTAV($B$3,A119,B119,"MNOZSTVI")</f>
        <v>0</v>
      </c>
      <c r="G119" s="6">
        <f ca="1">[1]!IQZBOSTAV($B$3,A119,B119,"FINSTAV")</f>
        <v>0</v>
      </c>
      <c r="H119" s="6">
        <f ca="1">[1]!IQZBOSTAV($B$3,A119,B119,"FINSTAVSN")</f>
        <v>0</v>
      </c>
    </row>
    <row r="120" spans="1:8" x14ac:dyDescent="0.3">
      <c r="A120" s="5" t="s">
        <v>649</v>
      </c>
      <c r="B120" s="5" t="s">
        <v>547</v>
      </c>
      <c r="C120" s="7" t="str">
        <f ca="1">[1]!IQZBOKMEN(A120,B120,"NAZEV1")</f>
        <v>Ostatní mimořádné náklady</v>
      </c>
      <c r="D120" s="7" t="str">
        <f ca="1">[1]!IQZBOKMEN(A120,B120,"MJEVID")</f>
        <v/>
      </c>
      <c r="E120" s="6">
        <f ca="1">[1]!IQZBOSTAV($B$3,A120,B120,"DISPOZICE")</f>
        <v>0</v>
      </c>
      <c r="F120" s="6">
        <f ca="1">[1]!IQZBOSTAV($B$3,A120,B120,"MNOZSTVI")</f>
        <v>0</v>
      </c>
      <c r="G120" s="6">
        <f ca="1">[1]!IQZBOSTAV($B$3,A120,B120,"FINSTAV")</f>
        <v>0</v>
      </c>
      <c r="H120" s="6">
        <f ca="1">[1]!IQZBOSTAV($B$3,A120,B120,"FINSTAVSN")</f>
        <v>0</v>
      </c>
    </row>
    <row r="121" spans="1:8" x14ac:dyDescent="0.3">
      <c r="A121" s="5" t="s">
        <v>657</v>
      </c>
      <c r="B121" s="5" t="s">
        <v>566</v>
      </c>
      <c r="C121" s="7" t="str">
        <f ca="1">[1]!IQZBOKMEN(A121,B121,"NAZEV1")</f>
        <v>Tržby z prodeje služeb 1</v>
      </c>
      <c r="D121" s="7" t="str">
        <f ca="1">[1]!IQZBOKMEN(A121,B121,"MJEVID")</f>
        <v/>
      </c>
      <c r="E121" s="6">
        <f ca="1">[1]!IQZBOSTAV($B$3,A121,B121,"DISPOZICE")</f>
        <v>0</v>
      </c>
      <c r="F121" s="6">
        <f ca="1">[1]!IQZBOSTAV($B$3,A121,B121,"MNOZSTVI")</f>
        <v>0</v>
      </c>
      <c r="G121" s="6">
        <f ca="1">[1]!IQZBOSTAV($B$3,A121,B121,"FINSTAV")</f>
        <v>0</v>
      </c>
      <c r="H121" s="6">
        <f ca="1">[1]!IQZBOSTAV($B$3,A121,B121,"FINSTAVSN")</f>
        <v>0</v>
      </c>
    </row>
    <row r="122" spans="1:8" x14ac:dyDescent="0.3">
      <c r="A122" s="5" t="s">
        <v>657</v>
      </c>
      <c r="B122" s="5" t="s">
        <v>568</v>
      </c>
      <c r="C122" s="7" t="str">
        <f ca="1">[1]!IQZBOKMEN(A122,B122,"NAZEV1")</f>
        <v>Tržby z prodeje služeb 2</v>
      </c>
      <c r="D122" s="7" t="str">
        <f ca="1">[1]!IQZBOKMEN(A122,B122,"MJEVID")</f>
        <v/>
      </c>
      <c r="E122" s="6">
        <f ca="1">[1]!IQZBOSTAV($B$3,A122,B122,"DISPOZICE")</f>
        <v>0</v>
      </c>
      <c r="F122" s="6">
        <f ca="1">[1]!IQZBOSTAV($B$3,A122,B122,"MNOZSTVI")</f>
        <v>0</v>
      </c>
      <c r="G122" s="6">
        <f ca="1">[1]!IQZBOSTAV($B$3,A122,B122,"FINSTAV")</f>
        <v>0</v>
      </c>
      <c r="H122" s="6">
        <f ca="1">[1]!IQZBOSTAV($B$3,A122,B122,"FINSTAVSN")</f>
        <v>0</v>
      </c>
    </row>
    <row r="123" spans="1:8" x14ac:dyDescent="0.3">
      <c r="A123" s="5" t="s">
        <v>657</v>
      </c>
      <c r="B123" s="5" t="s">
        <v>570</v>
      </c>
      <c r="C123" s="7" t="str">
        <f ca="1">[1]!IQZBOKMEN(A123,B123,"NAZEV1")</f>
        <v>Tržby z prodeje služeb 3</v>
      </c>
      <c r="D123" s="7" t="str">
        <f ca="1">[1]!IQZBOKMEN(A123,B123,"MJEVID")</f>
        <v/>
      </c>
      <c r="E123" s="6">
        <f ca="1">[1]!IQZBOSTAV($B$3,A123,B123,"DISPOZICE")</f>
        <v>0</v>
      </c>
      <c r="F123" s="6">
        <f ca="1">[1]!IQZBOSTAV($B$3,A123,B123,"MNOZSTVI")</f>
        <v>0</v>
      </c>
      <c r="G123" s="6">
        <f ca="1">[1]!IQZBOSTAV($B$3,A123,B123,"FINSTAV")</f>
        <v>0</v>
      </c>
      <c r="H123" s="6">
        <f ca="1">[1]!IQZBOSTAV($B$3,A123,B123,"FINSTAVSN")</f>
        <v>0</v>
      </c>
    </row>
    <row r="124" spans="1:8" x14ac:dyDescent="0.3">
      <c r="A124" s="5" t="s">
        <v>657</v>
      </c>
      <c r="B124" s="5" t="s">
        <v>572</v>
      </c>
      <c r="C124" s="7" t="str">
        <f ca="1">[1]!IQZBOKMEN(A124,B124,"NAZEV1")</f>
        <v>Tržby z prodeje služeb 4</v>
      </c>
      <c r="D124" s="7" t="str">
        <f ca="1">[1]!IQZBOKMEN(A124,B124,"MJEVID")</f>
        <v/>
      </c>
      <c r="E124" s="6">
        <f ca="1">[1]!IQZBOSTAV($B$3,A124,B124,"DISPOZICE")</f>
        <v>0</v>
      </c>
      <c r="F124" s="6">
        <f ca="1">[1]!IQZBOSTAV($B$3,A124,B124,"MNOZSTVI")</f>
        <v>0</v>
      </c>
      <c r="G124" s="6">
        <f ca="1">[1]!IQZBOSTAV($B$3,A124,B124,"FINSTAV")</f>
        <v>0</v>
      </c>
      <c r="H124" s="6">
        <f ca="1">[1]!IQZBOSTAV($B$3,A124,B124,"FINSTAVSN")</f>
        <v>0</v>
      </c>
    </row>
    <row r="125" spans="1:8" x14ac:dyDescent="0.3">
      <c r="A125" s="5" t="s">
        <v>657</v>
      </c>
      <c r="B125" s="5" t="s">
        <v>574</v>
      </c>
      <c r="C125" s="7" t="str">
        <f ca="1">[1]!IQZBOKMEN(A125,B125,"NAZEV1")</f>
        <v>Tržby z prodeje služeb 5</v>
      </c>
      <c r="D125" s="7" t="str">
        <f ca="1">[1]!IQZBOKMEN(A125,B125,"MJEVID")</f>
        <v/>
      </c>
      <c r="E125" s="6">
        <f ca="1">[1]!IQZBOSTAV($B$3,A125,B125,"DISPOZICE")</f>
        <v>0</v>
      </c>
      <c r="F125" s="6">
        <f ca="1">[1]!IQZBOSTAV($B$3,A125,B125,"MNOZSTVI")</f>
        <v>0</v>
      </c>
      <c r="G125" s="6">
        <f ca="1">[1]!IQZBOSTAV($B$3,A125,B125,"FINSTAV")</f>
        <v>0</v>
      </c>
      <c r="H125" s="6">
        <f ca="1">[1]!IQZBOSTAV($B$3,A125,B125,"FINSTAVSN")</f>
        <v>0</v>
      </c>
    </row>
    <row r="126" spans="1:8" x14ac:dyDescent="0.3">
      <c r="A126" s="5" t="s">
        <v>657</v>
      </c>
      <c r="B126" s="5" t="s">
        <v>576</v>
      </c>
      <c r="C126" s="7" t="str">
        <f ca="1">[1]!IQZBOKMEN(A126,B126,"NAZEV1")</f>
        <v>Tržby z prodeje služeb 6</v>
      </c>
      <c r="D126" s="7" t="str">
        <f ca="1">[1]!IQZBOKMEN(A126,B126,"MJEVID")</f>
        <v/>
      </c>
      <c r="E126" s="6">
        <f ca="1">[1]!IQZBOSTAV($B$3,A126,B126,"DISPOZICE")</f>
        <v>0</v>
      </c>
      <c r="F126" s="6">
        <f ca="1">[1]!IQZBOSTAV($B$3,A126,B126,"MNOZSTVI")</f>
        <v>0</v>
      </c>
      <c r="G126" s="6">
        <f ca="1">[1]!IQZBOSTAV($B$3,A126,B126,"FINSTAV")</f>
        <v>0</v>
      </c>
      <c r="H126" s="6">
        <f ca="1">[1]!IQZBOSTAV($B$3,A126,B126,"FINSTAVSN")</f>
        <v>0</v>
      </c>
    </row>
    <row r="127" spans="1:8" x14ac:dyDescent="0.3">
      <c r="A127" s="5" t="s">
        <v>657</v>
      </c>
      <c r="B127" s="5" t="s">
        <v>591</v>
      </c>
      <c r="C127" s="7" t="str">
        <f ca="1">[1]!IQZBOKMEN(A127,B127,"NAZEV1")</f>
        <v>Tržby z prodeje dlouhodobého nehmotného a hmotného majetku</v>
      </c>
      <c r="D127" s="7" t="str">
        <f ca="1">[1]!IQZBOKMEN(A127,B127,"MJEVID")</f>
        <v/>
      </c>
      <c r="E127" s="6">
        <f ca="1">[1]!IQZBOSTAV($B$3,A127,B127,"DISPOZICE")</f>
        <v>0</v>
      </c>
      <c r="F127" s="6">
        <f ca="1">[1]!IQZBOSTAV($B$3,A127,B127,"MNOZSTVI")</f>
        <v>0</v>
      </c>
      <c r="G127" s="6">
        <f ca="1">[1]!IQZBOSTAV($B$3,A127,B127,"FINSTAV")</f>
        <v>0</v>
      </c>
      <c r="H127" s="6">
        <f ca="1">[1]!IQZBOSTAV($B$3,A127,B127,"FINSTAVSN")</f>
        <v>0</v>
      </c>
    </row>
    <row r="128" spans="1:8" x14ac:dyDescent="0.3">
      <c r="A128" s="5" t="s">
        <v>657</v>
      </c>
      <c r="B128" s="5" t="s">
        <v>595</v>
      </c>
      <c r="C128" s="7" t="str">
        <f ca="1">[1]!IQZBOKMEN(A128,B128,"NAZEV1")</f>
        <v>Smluvní pokuty a úroky z prodlení</v>
      </c>
      <c r="D128" s="7" t="str">
        <f ca="1">[1]!IQZBOKMEN(A128,B128,"MJEVID")</f>
        <v/>
      </c>
      <c r="E128" s="6">
        <f ca="1">[1]!IQZBOSTAV($B$3,A128,B128,"DISPOZICE")</f>
        <v>0</v>
      </c>
      <c r="F128" s="6">
        <f ca="1">[1]!IQZBOSTAV($B$3,A128,B128,"MNOZSTVI")</f>
        <v>0</v>
      </c>
      <c r="G128" s="6">
        <f ca="1">[1]!IQZBOSTAV($B$3,A128,B128,"FINSTAV")</f>
        <v>0</v>
      </c>
      <c r="H128" s="6">
        <f ca="1">[1]!IQZBOSTAV($B$3,A128,B128,"FINSTAVSN")</f>
        <v>0</v>
      </c>
    </row>
    <row r="129" spans="1:8" x14ac:dyDescent="0.3">
      <c r="A129" s="5" t="s">
        <v>657</v>
      </c>
      <c r="B129" s="5" t="s">
        <v>598</v>
      </c>
      <c r="C129" s="7" t="str">
        <f ca="1">[1]!IQZBOKMEN(A129,B129,"NAZEV1")</f>
        <v>Jiné provozní výnosy</v>
      </c>
      <c r="D129" s="7" t="str">
        <f ca="1">[1]!IQZBOKMEN(A129,B129,"MJEVID")</f>
        <v/>
      </c>
      <c r="E129" s="6">
        <f ca="1">[1]!IQZBOSTAV($B$3,A129,B129,"DISPOZICE")</f>
        <v>0</v>
      </c>
      <c r="F129" s="6">
        <f ca="1">[1]!IQZBOSTAV($B$3,A129,B129,"MNOZSTVI")</f>
        <v>0</v>
      </c>
      <c r="G129" s="6">
        <f ca="1">[1]!IQZBOSTAV($B$3,A129,B129,"FINSTAV")</f>
        <v>0</v>
      </c>
      <c r="H129" s="6">
        <f ca="1">[1]!IQZBOSTAV($B$3,A129,B129,"FINSTAVSN")</f>
        <v>0</v>
      </c>
    </row>
    <row r="130" spans="1:8" x14ac:dyDescent="0.3">
      <c r="A130" s="5" t="s">
        <v>657</v>
      </c>
      <c r="B130" s="5" t="s">
        <v>608</v>
      </c>
      <c r="C130" s="7" t="str">
        <f ca="1">[1]!IQZBOKMEN(A130,B130,"NAZEV1")</f>
        <v>Ostatní finanční výnosy</v>
      </c>
      <c r="D130" s="7" t="str">
        <f ca="1">[1]!IQZBOKMEN(A130,B130,"MJEVID")</f>
        <v/>
      </c>
      <c r="E130" s="6">
        <f ca="1">[1]!IQZBOSTAV($B$3,A130,B130,"DISPOZICE")</f>
        <v>0</v>
      </c>
      <c r="F130" s="6">
        <f ca="1">[1]!IQZBOSTAV($B$3,A130,B130,"MNOZSTVI")</f>
        <v>0</v>
      </c>
      <c r="G130" s="6">
        <f ca="1">[1]!IQZBOSTAV($B$3,A130,B130,"FINSTAV")</f>
        <v>0</v>
      </c>
      <c r="H130" s="6">
        <f ca="1">[1]!IQZBOSTAV($B$3,A130,B130,"FINSTAVSN")</f>
        <v>0</v>
      </c>
    </row>
    <row r="131" spans="1:8" x14ac:dyDescent="0.3">
      <c r="A131" s="5" t="s">
        <v>657</v>
      </c>
      <c r="B131" s="5" t="s">
        <v>610</v>
      </c>
      <c r="C131" s="7" t="str">
        <f ca="1">[1]!IQZBOKMEN(A131,B131,"NAZEV1")</f>
        <v>Mimořádné výnosy</v>
      </c>
      <c r="D131" s="7" t="str">
        <f ca="1">[1]!IQZBOKMEN(A131,B131,"MJEVID")</f>
        <v/>
      </c>
      <c r="E131" s="6">
        <f ca="1">[1]!IQZBOSTAV($B$3,A131,B131,"DISPOZICE")</f>
        <v>0</v>
      </c>
      <c r="F131" s="6">
        <f ca="1">[1]!IQZBOSTAV($B$3,A131,B131,"MNOZSTVI")</f>
        <v>0</v>
      </c>
      <c r="G131" s="6">
        <f ca="1">[1]!IQZBOSTAV($B$3,A131,B131,"FINSTAV")</f>
        <v>0</v>
      </c>
      <c r="H131" s="6">
        <f ca="1">[1]!IQZBOSTAV($B$3,A131,B131,"FINSTAVSN")</f>
        <v>0</v>
      </c>
    </row>
    <row r="132" spans="1:8" x14ac:dyDescent="0.3">
      <c r="A132" s="5" t="s">
        <v>657</v>
      </c>
      <c r="B132" s="5" t="s">
        <v>612</v>
      </c>
      <c r="C132" s="7" t="str">
        <f ca="1">[1]!IQZBOKMEN(A132,B132,"NAZEV1")</f>
        <v>Ostatní mimořádné výnosy</v>
      </c>
      <c r="D132" s="7" t="str">
        <f ca="1">[1]!IQZBOKMEN(A132,B132,"MJEVID")</f>
        <v/>
      </c>
      <c r="E132" s="6">
        <f ca="1">[1]!IQZBOSTAV($B$3,A132,B132,"DISPOZICE")</f>
        <v>0</v>
      </c>
      <c r="F132" s="6">
        <f ca="1">[1]!IQZBOSTAV($B$3,A132,B132,"MNOZSTVI")</f>
        <v>0</v>
      </c>
      <c r="G132" s="6">
        <f ca="1">[1]!IQZBOSTAV($B$3,A132,B132,"FINSTAV")</f>
        <v>0</v>
      </c>
      <c r="H132" s="6">
        <f ca="1">[1]!IQZBOSTAV($B$3,A132,B132,"FINSTAVSN")</f>
        <v>0</v>
      </c>
    </row>
    <row r="133" spans="1:8" x14ac:dyDescent="0.3">
      <c r="A133" s="5" t="s">
        <v>657</v>
      </c>
      <c r="B133" s="5" t="s">
        <v>716</v>
      </c>
      <c r="C133" s="7" t="str">
        <f ca="1">[1]!IQZBOKMEN(A133,B133,"NAZEV1")</f>
        <v>Montáž v místě určení</v>
      </c>
      <c r="D133" s="7" t="str">
        <f ca="1">[1]!IQZBOKMEN(A133,B133,"MJEVID")</f>
        <v/>
      </c>
      <c r="E133" s="6">
        <f ca="1">[1]!IQZBOSTAV($B$3,A133,B133,"DISPOZICE")</f>
        <v>0</v>
      </c>
      <c r="F133" s="6">
        <f ca="1">[1]!IQZBOSTAV($B$3,A133,B133,"MNOZSTVI")</f>
        <v>0</v>
      </c>
      <c r="G133" s="6">
        <f ca="1">[1]!IQZBOSTAV($B$3,A133,B133,"FINSTAV")</f>
        <v>0</v>
      </c>
      <c r="H133" s="6">
        <f ca="1">[1]!IQZBOSTAV($B$3,A133,B133,"FINSTAVSN")</f>
        <v>0</v>
      </c>
    </row>
  </sheetData>
  <mergeCells count="1">
    <mergeCell ref="A1:H1"/>
  </mergeCells>
  <dataValidations count="1">
    <dataValidation type="list" allowBlank="1" showInputMessage="1" showErrorMessage="1" sqref="B3" xr:uid="{D6ECD218-12C4-4DFD-A22E-7C144C534936}">
      <formula1>SKLADY</formula1>
    </dataValidation>
  </dataValidations>
  <pageMargins left="0.7" right="0.7" top="0.78740157499999996" bottom="0.78740157499999996" header="0.3" footer="0.3"/>
  <pageSetup orientation="portrait" r:id="rId1"/>
  <cellWatches>
    <cellWatch r="C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A375-BC31-408A-B6C4-0355FB98F16A}">
  <dimension ref="A1:E9"/>
  <sheetViews>
    <sheetView workbookViewId="0">
      <selection sqref="A1:E1"/>
    </sheetView>
  </sheetViews>
  <sheetFormatPr defaultRowHeight="15.6" x14ac:dyDescent="0.3"/>
  <cols>
    <col min="1" max="1" width="15.77734375" style="1" customWidth="1"/>
    <col min="2" max="2" width="30.77734375" style="1" customWidth="1"/>
    <col min="3" max="5" width="15.77734375" style="1" customWidth="1"/>
    <col min="6" max="16384" width="8.88671875" style="1"/>
  </cols>
  <sheetData>
    <row r="1" spans="1:5" s="8" customFormat="1" ht="23.4" x14ac:dyDescent="0.45">
      <c r="A1" s="36" t="s">
        <v>625</v>
      </c>
      <c r="B1" s="36"/>
      <c r="C1" s="36"/>
      <c r="D1" s="36"/>
      <c r="E1" s="36"/>
    </row>
    <row r="3" spans="1:5" x14ac:dyDescent="0.3">
      <c r="A3" s="2" t="s">
        <v>717</v>
      </c>
      <c r="B3" s="3" t="s">
        <v>623</v>
      </c>
      <c r="C3" s="3" t="s">
        <v>718</v>
      </c>
      <c r="D3" s="3" t="s">
        <v>719</v>
      </c>
      <c r="E3" s="3" t="s">
        <v>720</v>
      </c>
    </row>
    <row r="4" spans="1:5" x14ac:dyDescent="0.3">
      <c r="A4" s="7">
        <v>50</v>
      </c>
      <c r="B4" s="7" t="str">
        <f ca="1">[1]!IQORGK($A4,"NAZEV")</f>
        <v>Cukrárna ROSA</v>
      </c>
      <c r="C4" s="7" t="str">
        <f ca="1">[1]!IQORGK($A4,"ICO")</f>
        <v>40612848</v>
      </c>
      <c r="D4" s="6">
        <f ca="1">[1]!IQSALDO("100","2","","%","","",A4)</f>
        <v>147725.5</v>
      </c>
      <c r="E4" s="6">
        <f ca="1">[1]!IQSALDO("200","2","","%","","",A4)</f>
        <v>38720</v>
      </c>
    </row>
    <row r="5" spans="1:5" x14ac:dyDescent="0.3">
      <c r="A5" s="7">
        <v>51</v>
      </c>
      <c r="B5" s="7" t="str">
        <f ca="1">[1]!IQORGK($A5,"NAZEV")</f>
        <v>CHLAZENÍ servis</v>
      </c>
      <c r="C5" s="7" t="str">
        <f ca="1">[1]!IQORGK($A5,"ICO")</f>
        <v>25386298</v>
      </c>
      <c r="D5" s="6">
        <f ca="1">[1]!IQSALDO("100","2","","%","","",A5)</f>
        <v>82600</v>
      </c>
      <c r="E5" s="6">
        <f ca="1">[1]!IQSALDO("200","2","","%","","",A5)</f>
        <v>121476.28</v>
      </c>
    </row>
    <row r="6" spans="1:5" x14ac:dyDescent="0.3">
      <c r="A6" s="7">
        <v>52</v>
      </c>
      <c r="B6" s="7" t="str">
        <f ca="1">[1]!IQORGK($A6,"NAZEV")</f>
        <v>MASO-PROFIT</v>
      </c>
      <c r="C6" s="7" t="str">
        <f ca="1">[1]!IQORGK($A6,"ICO")</f>
        <v>25032526</v>
      </c>
      <c r="D6" s="6">
        <f ca="1">[1]!IQSALDO("100","2","","%","","",A6)</f>
        <v>110715</v>
      </c>
      <c r="E6" s="6">
        <f ca="1">[1]!IQSALDO("200","2","","%","","",A6)</f>
        <v>170730</v>
      </c>
    </row>
    <row r="7" spans="1:5" x14ac:dyDescent="0.3">
      <c r="A7" s="7">
        <v>53</v>
      </c>
      <c r="B7" s="7" t="str">
        <f ca="1">[1]!IQORGK($A7,"NAZEV")</f>
        <v>Geologický ústav</v>
      </c>
      <c r="C7" s="7" t="str">
        <f ca="1">[1]!IQORGK($A7,"ICO")</f>
        <v>317536604</v>
      </c>
      <c r="D7" s="6">
        <f ca="1">[1]!IQSALDO("100","2","","%","","",A7)</f>
        <v>67470</v>
      </c>
      <c r="E7" s="6">
        <f ca="1">[1]!IQSALDO("200","2","","%","","",A7)</f>
        <v>650</v>
      </c>
    </row>
    <row r="8" spans="1:5" x14ac:dyDescent="0.3">
      <c r="A8" s="7">
        <v>54</v>
      </c>
      <c r="B8" s="7" t="str">
        <f ca="1">[1]!IQORGK($A8,"NAZEV")</f>
        <v>Antiquariat Halkyone</v>
      </c>
      <c r="C8" s="7" t="str">
        <f ca="1">[1]!IQORGK($A8,"ICO")</f>
        <v/>
      </c>
      <c r="D8" s="6">
        <f ca="1">[1]!IQSALDO("100","2","","%","","",A8)</f>
        <v>41155</v>
      </c>
      <c r="E8" s="6">
        <f ca="1">[1]!IQSALDO("200","2","","%","","",A8)</f>
        <v>93594</v>
      </c>
    </row>
    <row r="9" spans="1:5" x14ac:dyDescent="0.3">
      <c r="A9" s="9" t="s">
        <v>721</v>
      </c>
      <c r="B9" s="9"/>
      <c r="C9" s="9"/>
      <c r="D9" s="10">
        <f ca="1">SUM(D4:D8)</f>
        <v>449665.5</v>
      </c>
      <c r="E9" s="10">
        <f ca="1">SUM(E4:E8)</f>
        <v>425170.28</v>
      </c>
    </row>
  </sheetData>
  <mergeCells count="1">
    <mergeCell ref="A1:E1"/>
  </mergeCells>
  <pageMargins left="0.7" right="0.7" top="0.78740157499999996" bottom="0.78740157499999996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A6249-061E-4014-9876-9556005871DD}">
  <dimension ref="A1:G28"/>
  <sheetViews>
    <sheetView workbookViewId="0">
      <selection activeCell="C5" sqref="C5"/>
    </sheetView>
  </sheetViews>
  <sheetFormatPr defaultColWidth="15.77734375" defaultRowHeight="15.6" x14ac:dyDescent="0.3"/>
  <cols>
    <col min="1" max="1" width="15.77734375" style="1"/>
    <col min="2" max="2" width="30.77734375" style="1" customWidth="1"/>
    <col min="3" max="6" width="15.77734375" style="1"/>
    <col min="7" max="7" width="15.77734375" style="1" customWidth="1"/>
    <col min="8" max="16384" width="15.77734375" style="1"/>
  </cols>
  <sheetData>
    <row r="1" spans="1:7" s="8" customFormat="1" ht="23.4" x14ac:dyDescent="0.45">
      <c r="A1" s="36" t="s">
        <v>626</v>
      </c>
      <c r="B1" s="36"/>
      <c r="C1" s="36"/>
      <c r="D1" s="36"/>
      <c r="E1" s="36"/>
      <c r="F1" s="36"/>
      <c r="G1" s="36"/>
    </row>
    <row r="3" spans="1:7" s="18" customFormat="1" x14ac:dyDescent="0.3">
      <c r="A3" s="15"/>
      <c r="B3" s="17"/>
      <c r="C3" s="15" t="s">
        <v>722</v>
      </c>
      <c r="D3" s="15" t="s">
        <v>723</v>
      </c>
      <c r="E3" s="15" t="s">
        <v>724</v>
      </c>
      <c r="F3" s="15" t="s">
        <v>725</v>
      </c>
      <c r="G3" s="15"/>
    </row>
    <row r="4" spans="1:7" x14ac:dyDescent="0.3">
      <c r="A4" s="2" t="s">
        <v>717</v>
      </c>
      <c r="B4" s="3" t="s">
        <v>623</v>
      </c>
      <c r="C4" s="2" t="s">
        <v>727</v>
      </c>
      <c r="D4" s="2" t="s">
        <v>728</v>
      </c>
      <c r="E4" s="2" t="s">
        <v>729</v>
      </c>
      <c r="F4" s="2" t="s">
        <v>730</v>
      </c>
      <c r="G4" s="2" t="s">
        <v>721</v>
      </c>
    </row>
    <row r="5" spans="1:7" x14ac:dyDescent="0.3">
      <c r="A5" s="7">
        <f>Saldo!A4</f>
        <v>50</v>
      </c>
      <c r="B5" s="7" t="str">
        <f ca="1">Saldo!B4</f>
        <v>Cukrárna ROSA</v>
      </c>
      <c r="C5" s="6">
        <f ca="1">[1]!IQFAKH("C","STAV=VRU","DUZP="&amp;C$3,"DOK=100,120,160,170","ORG=" &amp; $A5)</f>
        <v>65500</v>
      </c>
      <c r="D5" s="6">
        <f ca="1">[1]!IQFAKH("C","STAV=VRU","DUZP="&amp;D$3,"DOK=100,120,160,170","ORG=" &amp; $A5)</f>
        <v>0</v>
      </c>
      <c r="E5" s="6">
        <f ca="1">[1]!IQFAKH("C","STAV=VRU","DUZP="&amp;E$3,"DOK=100,120,160,170","ORG=" &amp; $A5)</f>
        <v>40500</v>
      </c>
      <c r="F5" s="6">
        <f ca="1">[1]!IQFAKH("C","STAV=VRU","DUZP="&amp;F$3,"DOK=100,120,160,170","ORG=" &amp; $A5)</f>
        <v>0</v>
      </c>
      <c r="G5" s="6">
        <f ca="1">SUM(C5:F5)</f>
        <v>106000</v>
      </c>
    </row>
    <row r="6" spans="1:7" x14ac:dyDescent="0.3">
      <c r="A6" s="7">
        <f ca="1">Saldo!A5</f>
        <v>51</v>
      </c>
      <c r="B6" s="7" t="str">
        <f ca="1">Saldo!B5</f>
        <v>CHLAZENÍ servis</v>
      </c>
      <c r="C6" s="6">
        <f ca="1">[1]!IQFAKH("C","STAV=VRU","DUZP="&amp;C$3,"DOK=100,120,160,170","ORG=" &amp; $A6)</f>
        <v>40000</v>
      </c>
      <c r="D6" s="6">
        <f ca="1">[1]!IQFAKH("C","STAV=VRU","DUZP="&amp;D$3,"DOK=100,120,160,170","ORG=" &amp; $A6)</f>
        <v>0</v>
      </c>
      <c r="E6" s="6">
        <f ca="1">[1]!IQFAKH("C","STAV=VRU","DUZP="&amp;E$3,"DOK=100,120,160,170","ORG=" &amp; $A6)</f>
        <v>0</v>
      </c>
      <c r="F6" s="6">
        <f ca="1">[1]!IQFAKH("C","STAV=VRU","DUZP="&amp;F$3,"DOK=100,120,160,170","ORG=" &amp; $A6)</f>
        <v>0</v>
      </c>
      <c r="G6" s="6">
        <f ca="1">[1]!IQFAKH("C","STAV=VRU","DUZP=1.2016:3.2016,4.2016:6.2016,7.2016:9.2016,10.2016:12.2016","DOK=100,120,160,170","ORG=" &amp; $A6)</f>
        <v>40000</v>
      </c>
    </row>
    <row r="7" spans="1:7" x14ac:dyDescent="0.3">
      <c r="A7" s="7">
        <f ca="1">Saldo!A6</f>
        <v>52</v>
      </c>
      <c r="B7" s="7" t="str">
        <f ca="1">Saldo!B6</f>
        <v>MASO-PROFIT</v>
      </c>
      <c r="C7" s="6">
        <f ca="1">[1]!IQFAKH("C","STAV=VRU","DUZP="&amp;C$3,"DOK=100,120,160,170","ORG=" &amp; $A7)</f>
        <v>21500</v>
      </c>
      <c r="D7" s="6">
        <f ca="1">[1]!IQFAKH("C","STAV=VRU","DUZP="&amp;D$3,"DOK=100,120,160,170","ORG=" &amp; $A7)</f>
        <v>0</v>
      </c>
      <c r="E7" s="6">
        <f ca="1">[1]!IQFAKH("C","STAV=VRU","DUZP="&amp;E$3,"DOK=100,120,160,170","ORG=" &amp; $A7)</f>
        <v>0</v>
      </c>
      <c r="F7" s="6">
        <f ca="1">[1]!IQFAKH("C","STAV=VRU","DUZP="&amp;F$3,"DOK=100,120,160,170","ORG=" &amp; $A7)</f>
        <v>0</v>
      </c>
      <c r="G7" s="6">
        <f ca="1">[1]!IQFAKH("C","STAV=VRU","DUZP=1.2016:12.2016","DOK=100,120,160,170","ORG=" &amp; $A7)</f>
        <v>21500</v>
      </c>
    </row>
    <row r="8" spans="1:7" x14ac:dyDescent="0.3">
      <c r="A8" s="7">
        <f ca="1">Saldo!A7</f>
        <v>53</v>
      </c>
      <c r="B8" s="7" t="str">
        <f ca="1">Saldo!B7</f>
        <v>Geologický ústav</v>
      </c>
      <c r="C8" s="6">
        <f ca="1">[1]!IQFAKH("C","STAV=VRU","DUZP="&amp;C$3,"DOK=100,120,160,170","ORG=" &amp; $A8)</f>
        <v>40530</v>
      </c>
      <c r="D8" s="6">
        <f ca="1">[1]!IQFAKH("C","STAV=VRU","DUZP="&amp;D$3,"DOK=100,120,160,170","ORG=" &amp; $A8)</f>
        <v>0</v>
      </c>
      <c r="E8" s="6">
        <f ca="1">[1]!IQFAKH("C","STAV=VRU","DUZP="&amp;E$3,"DOK=100,120,160,170","ORG=" &amp; $A8)</f>
        <v>0</v>
      </c>
      <c r="F8" s="6">
        <f ca="1">[1]!IQFAKH("C","STAV=VRU","DUZP="&amp;F$3,"DOK=100,120,160,170","ORG=" &amp; $A8)</f>
        <v>0</v>
      </c>
      <c r="G8" s="6">
        <f ca="1">[1]!IQFAKH("C","STAV=VRU","DUZP=2016","DOK=100,120,160,170","ORG=" &amp; $A8)</f>
        <v>40530</v>
      </c>
    </row>
    <row r="9" spans="1:7" x14ac:dyDescent="0.3">
      <c r="A9" s="7">
        <f ca="1">Saldo!A8</f>
        <v>54</v>
      </c>
      <c r="B9" s="7" t="str">
        <f ca="1">Saldo!B8</f>
        <v>Antiquariat Halkyone</v>
      </c>
      <c r="C9" s="6">
        <f ca="1">[1]!IQFAKH("C","STAV=VRU","DUZP="&amp;C$3,"DOK=100,120,160,170","ORG=" &amp; $A9)</f>
        <v>40530</v>
      </c>
      <c r="D9" s="6">
        <f ca="1">[1]!IQFAKH("C","STAV=VRU","DUZP="&amp;D$3,"DOK=100,120,160,170","ORG=" &amp; $A9)</f>
        <v>0</v>
      </c>
      <c r="E9" s="6">
        <f ca="1">[1]!IQFAKH("C","STAV=VRU","DUZP="&amp;E$3,"DOK=100,120,160,170","ORG=" &amp; $A9)</f>
        <v>0</v>
      </c>
      <c r="F9" s="6">
        <f ca="1">[1]!IQFAKH("C","STAV=VRU","DUZP="&amp;F$3,"DOK=100,120,160,170","ORG=" &amp; $A9)</f>
        <v>0</v>
      </c>
      <c r="G9" s="6">
        <f ca="1">[1]!IQFAKH("C","STAV=VRU","DUZP="&amp;[1]!iqvycet(C3:F3),"DOK=100,120,160,170","ORG=" &amp; $A9)</f>
        <v>40530</v>
      </c>
    </row>
    <row r="11" spans="1:7" x14ac:dyDescent="0.3">
      <c r="G11" s="22"/>
    </row>
    <row r="27" spans="6:7" x14ac:dyDescent="0.3">
      <c r="G27" s="22"/>
    </row>
    <row r="28" spans="6:7" x14ac:dyDescent="0.3">
      <c r="F28" s="25"/>
      <c r="G28" s="26"/>
    </row>
  </sheetData>
  <mergeCells count="1">
    <mergeCell ref="A1:G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DAC4-6FA5-4508-B9EB-5CA41E7E2799}">
  <dimension ref="A1:D20"/>
  <sheetViews>
    <sheetView workbookViewId="0">
      <selection sqref="A1:D1"/>
    </sheetView>
  </sheetViews>
  <sheetFormatPr defaultRowHeight="14.4" x14ac:dyDescent="0.3"/>
  <cols>
    <col min="1" max="1" width="14.88671875" customWidth="1"/>
    <col min="2" max="3" width="24.44140625" customWidth="1"/>
    <col min="4" max="4" width="94" customWidth="1"/>
  </cols>
  <sheetData>
    <row r="1" spans="1:4" ht="23.4" x14ac:dyDescent="0.45">
      <c r="A1" s="36" t="s">
        <v>753</v>
      </c>
      <c r="B1" s="36"/>
      <c r="C1" s="36"/>
      <c r="D1" s="36"/>
    </row>
    <row r="2" spans="1:4" x14ac:dyDescent="0.3">
      <c r="A2" t="s">
        <v>754</v>
      </c>
      <c r="B2" s="31" t="s">
        <v>759</v>
      </c>
    </row>
    <row r="3" spans="1:4" x14ac:dyDescent="0.3">
      <c r="A3" t="s">
        <v>760</v>
      </c>
      <c r="B3" s="31"/>
    </row>
    <row r="5" spans="1:4" x14ac:dyDescent="0.3">
      <c r="B5" s="32" t="s">
        <v>755</v>
      </c>
      <c r="C5" s="32" t="s">
        <v>758</v>
      </c>
    </row>
    <row r="6" spans="1:4" ht="15.6" x14ac:dyDescent="0.3">
      <c r="B6" s="29">
        <v>311100</v>
      </c>
      <c r="C6" s="6">
        <f ca="1">[1]!IQDENIK("m","H","OBD=9","UCET=" &amp; B6)</f>
        <v>527597</v>
      </c>
    </row>
    <row r="7" spans="1:4" ht="15.6" x14ac:dyDescent="0.3">
      <c r="B7" s="29">
        <v>311200</v>
      </c>
      <c r="C7" s="6">
        <f ca="1">[1]!IQDENIK("m","H","OBD=9","UCET=" &amp; B7)</f>
        <v>108000</v>
      </c>
    </row>
    <row r="8" spans="1:4" ht="15.6" x14ac:dyDescent="0.3">
      <c r="B8" s="29">
        <v>331100</v>
      </c>
      <c r="C8" s="6">
        <f ca="1">[1]!IQDENIK("m","H","OBD=9","UCET=" &amp; B8)</f>
        <v>16191936</v>
      </c>
    </row>
    <row r="10" spans="1:4" x14ac:dyDescent="0.3">
      <c r="A10" s="32" t="s">
        <v>756</v>
      </c>
      <c r="B10" s="32" t="s">
        <v>757</v>
      </c>
      <c r="C10" s="32" t="s">
        <v>758</v>
      </c>
      <c r="D10" s="32" t="s">
        <v>767</v>
      </c>
    </row>
    <row r="11" spans="1:4" ht="15.6" x14ac:dyDescent="0.3">
      <c r="A11" s="7" t="s">
        <v>747</v>
      </c>
      <c r="B11" s="28" t="s">
        <v>745</v>
      </c>
      <c r="C11" s="6">
        <f ca="1">[1]!IQDENIK("m","H","OBD=9","UCET=" &amp; B11)</f>
        <v>635597</v>
      </c>
      <c r="D11" s="27" t="s">
        <v>762</v>
      </c>
    </row>
    <row r="12" spans="1:4" ht="15.6" x14ac:dyDescent="0.3">
      <c r="A12" s="7" t="s">
        <v>748</v>
      </c>
      <c r="B12" s="29" t="s">
        <v>741</v>
      </c>
      <c r="C12" s="6">
        <f ca="1">[1]!IQDENIK("m","H","OBD=9","UCET=" &amp; B12)</f>
        <v>635597</v>
      </c>
      <c r="D12" s="27" t="s">
        <v>761</v>
      </c>
    </row>
    <row r="13" spans="1:4" ht="15.6" x14ac:dyDescent="0.3">
      <c r="A13" s="7" t="s">
        <v>749</v>
      </c>
      <c r="B13" s="29" t="s">
        <v>743</v>
      </c>
      <c r="C13" s="6">
        <f ca="1">[1]!IQDENIK("m","H","OBD=9","UCET=" &amp; B13)</f>
        <v>108000</v>
      </c>
      <c r="D13" s="27" t="s">
        <v>763</v>
      </c>
    </row>
    <row r="14" spans="1:4" ht="15.6" x14ac:dyDescent="0.3">
      <c r="A14" s="7" t="s">
        <v>749</v>
      </c>
      <c r="B14" s="29" t="s">
        <v>744</v>
      </c>
      <c r="C14" s="6">
        <f ca="1">[1]!IQDENIK("m","H","OBD=9","UCET=" &amp; B14)</f>
        <v>16719533</v>
      </c>
      <c r="D14" s="27" t="s">
        <v>764</v>
      </c>
    </row>
    <row r="15" spans="1:4" ht="15.6" x14ac:dyDescent="0.3">
      <c r="A15" s="7" t="s">
        <v>750</v>
      </c>
      <c r="B15" s="29" t="s">
        <v>742</v>
      </c>
      <c r="C15" s="6">
        <f ca="1">[1]!IQDENIK("m","H","OBD=9","UCET=" &amp; B15)</f>
        <v>527597</v>
      </c>
      <c r="D15" s="27" t="s">
        <v>765</v>
      </c>
    </row>
    <row r="16" spans="1:4" ht="15.6" x14ac:dyDescent="0.3">
      <c r="A16" s="7" t="s">
        <v>751</v>
      </c>
      <c r="B16" s="30" t="s">
        <v>746</v>
      </c>
      <c r="C16" s="6">
        <f ca="1">[1]!IQDENIK("m","H","OBD=9","UCET=" &amp; B16)</f>
        <v>16827533</v>
      </c>
      <c r="D16" s="27" t="s">
        <v>766</v>
      </c>
    </row>
    <row r="17" spans="3:3" ht="15.6" x14ac:dyDescent="0.3">
      <c r="C17" s="1"/>
    </row>
    <row r="18" spans="3:3" ht="15.6" x14ac:dyDescent="0.3">
      <c r="C18" s="1"/>
    </row>
    <row r="19" spans="3:3" ht="15.6" x14ac:dyDescent="0.3">
      <c r="C19" s="1"/>
    </row>
    <row r="20" spans="3:3" ht="15.6" x14ac:dyDescent="0.3">
      <c r="C20" s="1"/>
    </row>
  </sheetData>
  <mergeCells count="1">
    <mergeCell ref="A1:D1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B379-4A26-4160-B255-E97357439F2D}">
  <dimension ref="A1:J131"/>
  <sheetViews>
    <sheetView zoomScaleNormal="100" workbookViewId="0">
      <selection sqref="A1:G1"/>
    </sheetView>
  </sheetViews>
  <sheetFormatPr defaultRowHeight="15.6" x14ac:dyDescent="0.3"/>
  <cols>
    <col min="1" max="1" width="15.77734375" style="1" customWidth="1"/>
    <col min="2" max="2" width="28.88671875" style="1" customWidth="1"/>
    <col min="3" max="7" width="15.77734375" style="1" customWidth="1"/>
    <col min="8" max="8" width="10.77734375" style="1" customWidth="1"/>
    <col min="9" max="9" width="13" style="1" bestFit="1" customWidth="1"/>
    <col min="10" max="16384" width="8.88671875" style="1"/>
  </cols>
  <sheetData>
    <row r="1" spans="1:10" s="8" customFormat="1" ht="23.4" x14ac:dyDescent="0.45">
      <c r="A1" s="36" t="s">
        <v>726</v>
      </c>
      <c r="B1" s="36"/>
      <c r="C1" s="36"/>
      <c r="D1" s="36"/>
      <c r="E1" s="36"/>
      <c r="F1" s="36"/>
      <c r="G1" s="36"/>
      <c r="I1" s="14"/>
      <c r="J1" s="24"/>
    </row>
    <row r="2" spans="1:10" x14ac:dyDescent="0.3">
      <c r="A2" s="11"/>
      <c r="B2" s="11"/>
    </row>
    <row r="3" spans="1:10" s="14" customFormat="1" x14ac:dyDescent="0.3">
      <c r="D3" s="15" t="s">
        <v>731</v>
      </c>
      <c r="E3" s="15" t="s">
        <v>732</v>
      </c>
      <c r="F3" s="15" t="s">
        <v>733</v>
      </c>
      <c r="G3" s="15" t="s">
        <v>734</v>
      </c>
    </row>
    <row r="4" spans="1:10" x14ac:dyDescent="0.3">
      <c r="A4" s="2" t="s">
        <v>669</v>
      </c>
      <c r="B4" s="3" t="s">
        <v>623</v>
      </c>
      <c r="C4" s="16" t="s">
        <v>721</v>
      </c>
      <c r="D4" s="2" t="s">
        <v>727</v>
      </c>
      <c r="E4" s="2" t="s">
        <v>728</v>
      </c>
      <c r="F4" s="2" t="s">
        <v>729</v>
      </c>
      <c r="G4" s="2" t="s">
        <v>730</v>
      </c>
    </row>
    <row r="5" spans="1:10" x14ac:dyDescent="0.3">
      <c r="A5" s="12" t="s">
        <v>676</v>
      </c>
      <c r="B5" s="12" t="str">
        <f ca="1">[1]!IQQUERY("SELECT TabSkupinyZbozi.Nazev FROM TabSkupinyZbozi WHERE SkupZbo="&amp;A5)</f>
        <v>Materiál</v>
      </c>
      <c r="C5" s="6">
        <f ca="1">SUM(D5:G5)</f>
        <v>0</v>
      </c>
      <c r="D5" s="6">
        <f ca="1">[1]!IQFAKP("P","DATV=" &amp; D$3,"SKZB=" &amp; $A5)</f>
        <v>0</v>
      </c>
      <c r="E5" s="6">
        <f ca="1">[1]!IQFAKP("P","DATV=" &amp; E$3,"SKZB=" &amp; $A5)</f>
        <v>0</v>
      </c>
      <c r="F5" s="6">
        <f ca="1">[1]!IQFAKP("P","DATV=" &amp; F$3,"SKZB=" &amp; $A5)</f>
        <v>0</v>
      </c>
      <c r="G5" s="6">
        <f ca="1">[1]!IQFAKP("P","DATV=" &amp; G$3,"SKZB=" &amp; $A5)</f>
        <v>0</v>
      </c>
    </row>
    <row r="6" spans="1:10" x14ac:dyDescent="0.3">
      <c r="A6" s="12" t="s">
        <v>707</v>
      </c>
      <c r="B6" s="12" t="str">
        <f ca="1">[1]!IQQUERY("SELECT TabSkupinyZbozi.Nazev FROM TabSkupinyZbozi WHERE SkupZbo="&amp;A6)</f>
        <v>Polotovary</v>
      </c>
      <c r="C6" s="6">
        <f t="shared" ref="C6:C14" ca="1" si="0">SUM(D6:G6)</f>
        <v>0</v>
      </c>
      <c r="D6" s="6">
        <f ca="1">[1]!IQFAKP("P","DATV=" &amp; D$3,"SKZB=" &amp; $A6)</f>
        <v>0</v>
      </c>
      <c r="E6" s="6">
        <f ca="1">[1]!IQFAKP("P","DATV=" &amp; E$3,"SKZB=" &amp; $A6)</f>
        <v>0</v>
      </c>
      <c r="F6" s="6">
        <f ca="1">[1]!IQFAKP("P","DATV=" &amp; F$3,"SKZB=" &amp; $A6)</f>
        <v>0</v>
      </c>
      <c r="G6" s="6">
        <f ca="1">[1]!IQFAKP("P","DATV=" &amp; G$3,"SKZB=" &amp; $A6)</f>
        <v>0</v>
      </c>
    </row>
    <row r="7" spans="1:10" x14ac:dyDescent="0.3">
      <c r="A7" s="12" t="s">
        <v>708</v>
      </c>
      <c r="B7" s="12" t="str">
        <f ca="1">[1]!IQQUERY("SELECT TabSkupinyZbozi.Nazev FROM TabSkupinyZbozi WHERE SkupZbo="&amp;A7)</f>
        <v>Výrobky</v>
      </c>
      <c r="C7" s="6">
        <f t="shared" ca="1" si="0"/>
        <v>0</v>
      </c>
      <c r="D7" s="6">
        <f ca="1">[1]!IQFAKP("P","DATV=" &amp; D$3,"SKZB=" &amp; $A7)</f>
        <v>0</v>
      </c>
      <c r="E7" s="6">
        <f ca="1">[1]!IQFAKP("P","DATV=" &amp; E$3,"SKZB=" &amp; $A7)</f>
        <v>0</v>
      </c>
      <c r="F7" s="6">
        <f ca="1">[1]!IQFAKP("P","DATV=" &amp; F$3,"SKZB=" &amp; $A7)</f>
        <v>0</v>
      </c>
      <c r="G7" s="6">
        <f ca="1">[1]!IQFAKP("P","DATV=" &amp; G$3,"SKZB=" &amp; $A7)</f>
        <v>0</v>
      </c>
    </row>
    <row r="8" spans="1:10" x14ac:dyDescent="0.3">
      <c r="A8" s="12" t="s">
        <v>709</v>
      </c>
      <c r="B8" s="12" t="str">
        <f ca="1">[1]!IQQUERY("SELECT TabSkupinyZbozi.Nazev FROM TabSkupinyZbozi WHERE SkupZbo="&amp;A8)</f>
        <v>Nářadí</v>
      </c>
      <c r="C8" s="6">
        <f t="shared" ca="1" si="0"/>
        <v>0</v>
      </c>
      <c r="D8" s="6">
        <f ca="1">[1]!IQFAKP("P","DATV=" &amp; D$3,"SKZB=" &amp; $A8)</f>
        <v>0</v>
      </c>
      <c r="E8" s="6">
        <f ca="1">[1]!IQFAKP("P","DATV=" &amp; E$3,"SKZB=" &amp; $A8)</f>
        <v>0</v>
      </c>
      <c r="F8" s="6">
        <f ca="1">[1]!IQFAKP("P","DATV=" &amp; F$3,"SKZB=" &amp; $A8)</f>
        <v>0</v>
      </c>
      <c r="G8" s="6">
        <f ca="1">[1]!IQFAKP("P","DATV=" &amp; G$3,"SKZB=" &amp; $A8)</f>
        <v>0</v>
      </c>
    </row>
    <row r="9" spans="1:10" x14ac:dyDescent="0.3">
      <c r="A9" s="12" t="s">
        <v>710</v>
      </c>
      <c r="B9" s="12" t="str">
        <f ca="1">[1]!IQQUERY("SELECT TabSkupinyZbozi.Nazev FROM TabSkupinyZbozi WHERE SkupZbo="&amp;A9)</f>
        <v>Bazénová chemie</v>
      </c>
      <c r="C9" s="6">
        <f t="shared" ca="1" si="0"/>
        <v>0</v>
      </c>
      <c r="D9" s="6">
        <f ca="1">[1]!IQFAKP("P","DATV=" &amp; D$3,"SKZB=" &amp; $A9)</f>
        <v>0</v>
      </c>
      <c r="E9" s="6">
        <f ca="1">[1]!IQFAKP("P","DATV=" &amp; E$3,"SKZB=" &amp; $A9)</f>
        <v>0</v>
      </c>
      <c r="F9" s="6">
        <f ca="1">[1]!IQFAKP("P","DATV=" &amp; F$3,"SKZB=" &amp; $A9)</f>
        <v>0</v>
      </c>
      <c r="G9" s="6">
        <f ca="1">[1]!IQFAKP("P","DATV=" &amp; G$3,"SKZB=" &amp; $A9)</f>
        <v>0</v>
      </c>
    </row>
    <row r="10" spans="1:10" x14ac:dyDescent="0.3">
      <c r="A10" s="12" t="s">
        <v>711</v>
      </c>
      <c r="B10" s="12" t="str">
        <f ca="1">[1]!IQQUERY("SELECT TabSkupinyZbozi.Nazev FROM TabSkupinyZbozi WHERE SkupZbo="&amp;A10)</f>
        <v>Bazény</v>
      </c>
      <c r="C10" s="6">
        <f t="shared" ca="1" si="0"/>
        <v>6725700</v>
      </c>
      <c r="D10" s="6">
        <f ca="1">[1]!IQFAKP("P","DATV=" &amp; D$3,"SKZB=" &amp; $A10)</f>
        <v>1503700</v>
      </c>
      <c r="E10" s="6">
        <f ca="1">[1]!IQFAKP("P","DATV=" &amp; E$3,"SKZB=" &amp; $A10)</f>
        <v>3581100</v>
      </c>
      <c r="F10" s="6">
        <f ca="1">[1]!IQFAKP("P","DATV=" &amp; F$3,"SKZB=" &amp; $A10)</f>
        <v>1353300</v>
      </c>
      <c r="G10" s="6">
        <f ca="1">[1]!IQFAKP("P","DATV=" &amp; G$3,"SKZB=" &amp; $A10)</f>
        <v>287600</v>
      </c>
    </row>
    <row r="11" spans="1:10" x14ac:dyDescent="0.3">
      <c r="A11" s="12" t="s">
        <v>645</v>
      </c>
      <c r="B11" s="12" t="str">
        <f ca="1">[1]!IQQUERY("SELECT TabSkupinyZbozi.Nazev FROM TabSkupinyZbozi WHERE SkupZbo="&amp;A11)</f>
        <v>Zboží evidované také v Majetku</v>
      </c>
      <c r="C11" s="6">
        <f t="shared" ca="1" si="0"/>
        <v>0</v>
      </c>
      <c r="D11" s="6">
        <f ca="1">[1]!IQFAKP("P","DATV=" &amp; D$3,"SKZB=" &amp; $A11)</f>
        <v>0</v>
      </c>
      <c r="E11" s="6">
        <f ca="1">[1]!IQFAKP("P","DATV=" &amp; E$3,"SKZB=" &amp; $A11)</f>
        <v>0</v>
      </c>
      <c r="F11" s="6">
        <f ca="1">[1]!IQFAKP("P","DATV=" &amp; F$3,"SKZB=" &amp; $A11)</f>
        <v>0</v>
      </c>
      <c r="G11" s="6">
        <f ca="1">[1]!IQFAKP("P","DATV=" &amp; G$3,"SKZB=" &amp; $A11)</f>
        <v>0</v>
      </c>
    </row>
    <row r="12" spans="1:10" x14ac:dyDescent="0.3">
      <c r="A12" s="12" t="s">
        <v>712</v>
      </c>
      <c r="B12" s="12" t="str">
        <f ca="1">[1]!IQQUERY("SELECT TabSkupinyZbozi.Nazev FROM TabSkupinyZbozi WHERE SkupZbo="&amp;A12)</f>
        <v>PDP</v>
      </c>
      <c r="C12" s="6">
        <f t="shared" ca="1" si="0"/>
        <v>0</v>
      </c>
      <c r="D12" s="6">
        <f ca="1">[1]!IQFAKP("P","DATV=" &amp; D$3,"SKZB=" &amp; $A12)</f>
        <v>0</v>
      </c>
      <c r="E12" s="6">
        <f ca="1">[1]!IQFAKP("P","DATV=" &amp; E$3,"SKZB=" &amp; $A12)</f>
        <v>0</v>
      </c>
      <c r="F12" s="6">
        <f ca="1">[1]!IQFAKP("P","DATV=" &amp; F$3,"SKZB=" &amp; $A12)</f>
        <v>0</v>
      </c>
      <c r="G12" s="6">
        <f ca="1">[1]!IQFAKP("P","DATV=" &amp; G$3,"SKZB=" &amp; $A12)</f>
        <v>0</v>
      </c>
    </row>
    <row r="13" spans="1:10" x14ac:dyDescent="0.3">
      <c r="A13" s="12" t="s">
        <v>649</v>
      </c>
      <c r="B13" s="12" t="str">
        <f ca="1">[1]!IQQUERY("SELECT TabSkupinyZbozi.Nazev FROM TabSkupinyZbozi WHERE SkupZbo="&amp;A13)</f>
        <v>Položky faktur přij. - služby</v>
      </c>
      <c r="C13" s="6">
        <f t="shared" ca="1" si="0"/>
        <v>0</v>
      </c>
      <c r="D13" s="6">
        <f ca="1">[1]!IQFAKP("P","DATV=" &amp; D$3,"SKZB=" &amp; $A13)</f>
        <v>0</v>
      </c>
      <c r="E13" s="6">
        <f ca="1">[1]!IQFAKP("P","DATV=" &amp; E$3,"SKZB=" &amp; $A13)</f>
        <v>0</v>
      </c>
      <c r="F13" s="6">
        <f ca="1">[1]!IQFAKP("P","DATV=" &amp; F$3,"SKZB=" &amp; $A13)</f>
        <v>0</v>
      </c>
      <c r="G13" s="6">
        <f ca="1">[1]!IQFAKP("P","DATV=" &amp; G$3,"SKZB=" &amp; $A13)</f>
        <v>0</v>
      </c>
    </row>
    <row r="14" spans="1:10" x14ac:dyDescent="0.3">
      <c r="A14" s="12" t="s">
        <v>657</v>
      </c>
      <c r="B14" s="12" t="str">
        <f ca="1">[1]!IQQUERY("SELECT TabSkupinyZbozi.Nazev FROM TabSkupinyZbozi WHERE SkupZbo="&amp;A14)</f>
        <v>Položky faktur vyd- služby</v>
      </c>
      <c r="C14" s="6">
        <f t="shared" ca="1" si="0"/>
        <v>3421100</v>
      </c>
      <c r="D14" s="6">
        <f ca="1">[1]!IQFAKP("P","DATV=" &amp; D$3,"SKZB=" &amp; $A14)</f>
        <v>354070</v>
      </c>
      <c r="E14" s="6">
        <f ca="1">[1]!IQFAKP("P","DATV=" &amp; E$3,"SKZB=" &amp; $A14)</f>
        <v>971360</v>
      </c>
      <c r="F14" s="6">
        <f ca="1">[1]!IQFAKP("P","DATV=" &amp; F$3,"SKZB=" &amp; $A14)</f>
        <v>1190130</v>
      </c>
      <c r="G14" s="6">
        <f ca="1">[1]!IQFAKP("P","DATV=" &amp; G$3,"SKZB=" &amp; $A14)</f>
        <v>905540</v>
      </c>
    </row>
    <row r="15" spans="1:10" x14ac:dyDescent="0.3">
      <c r="A15" s="11"/>
      <c r="B15" s="11"/>
    </row>
    <row r="16" spans="1:10" x14ac:dyDescent="0.3">
      <c r="A16" s="11"/>
      <c r="B16" s="11"/>
    </row>
    <row r="17" spans="1:2" x14ac:dyDescent="0.3">
      <c r="A17" s="11"/>
      <c r="B17" s="11"/>
    </row>
    <row r="18" spans="1:2" x14ac:dyDescent="0.3">
      <c r="A18" s="11"/>
      <c r="B18" s="11"/>
    </row>
    <row r="19" spans="1:2" x14ac:dyDescent="0.3">
      <c r="A19" s="11"/>
      <c r="B19" s="11"/>
    </row>
    <row r="20" spans="1:2" x14ac:dyDescent="0.3">
      <c r="A20" s="11"/>
      <c r="B20" s="11"/>
    </row>
    <row r="21" spans="1:2" x14ac:dyDescent="0.3">
      <c r="A21" s="11"/>
      <c r="B21" s="11"/>
    </row>
    <row r="22" spans="1:2" x14ac:dyDescent="0.3">
      <c r="A22" s="11"/>
      <c r="B22" s="11"/>
    </row>
    <row r="23" spans="1:2" x14ac:dyDescent="0.3">
      <c r="A23" s="11"/>
      <c r="B23" s="11"/>
    </row>
    <row r="24" spans="1:2" x14ac:dyDescent="0.3">
      <c r="A24" s="11"/>
      <c r="B24" s="11"/>
    </row>
    <row r="25" spans="1:2" x14ac:dyDescent="0.3">
      <c r="A25" s="11"/>
      <c r="B25" s="11"/>
    </row>
    <row r="26" spans="1:2" x14ac:dyDescent="0.3">
      <c r="A26" s="11"/>
      <c r="B26" s="11"/>
    </row>
    <row r="27" spans="1:2" x14ac:dyDescent="0.3">
      <c r="A27" s="11"/>
      <c r="B27" s="11"/>
    </row>
    <row r="28" spans="1:2" x14ac:dyDescent="0.3">
      <c r="A28" s="11"/>
      <c r="B28" s="11"/>
    </row>
    <row r="29" spans="1:2" x14ac:dyDescent="0.3">
      <c r="A29" s="11"/>
      <c r="B29" s="11"/>
    </row>
    <row r="30" spans="1:2" x14ac:dyDescent="0.3">
      <c r="A30" s="11"/>
      <c r="B30" s="11"/>
    </row>
    <row r="31" spans="1:2" x14ac:dyDescent="0.3">
      <c r="A31" s="11"/>
      <c r="B31" s="11"/>
    </row>
    <row r="32" spans="1:2" x14ac:dyDescent="0.3">
      <c r="A32" s="11"/>
      <c r="B32" s="11"/>
    </row>
    <row r="33" spans="1:2" x14ac:dyDescent="0.3">
      <c r="A33" s="11"/>
      <c r="B33" s="11"/>
    </row>
    <row r="34" spans="1:2" x14ac:dyDescent="0.3">
      <c r="A34" s="11"/>
      <c r="B34" s="11"/>
    </row>
    <row r="35" spans="1:2" x14ac:dyDescent="0.3">
      <c r="A35" s="11"/>
      <c r="B35" s="11"/>
    </row>
    <row r="36" spans="1:2" x14ac:dyDescent="0.3">
      <c r="A36" s="11"/>
      <c r="B36" s="11"/>
    </row>
    <row r="37" spans="1:2" x14ac:dyDescent="0.3">
      <c r="A37" s="11"/>
      <c r="B37" s="11"/>
    </row>
    <row r="38" spans="1:2" x14ac:dyDescent="0.3">
      <c r="A38" s="11"/>
      <c r="B38" s="11"/>
    </row>
    <row r="39" spans="1:2" x14ac:dyDescent="0.3">
      <c r="A39" s="11"/>
      <c r="B39" s="11"/>
    </row>
    <row r="40" spans="1:2" x14ac:dyDescent="0.3">
      <c r="A40" s="11"/>
      <c r="B40" s="11"/>
    </row>
    <row r="41" spans="1:2" x14ac:dyDescent="0.3">
      <c r="A41" s="11"/>
      <c r="B41" s="11"/>
    </row>
    <row r="42" spans="1:2" x14ac:dyDescent="0.3">
      <c r="A42" s="11"/>
      <c r="B42" s="11"/>
    </row>
    <row r="43" spans="1:2" x14ac:dyDescent="0.3">
      <c r="A43" s="11"/>
      <c r="B43" s="11"/>
    </row>
    <row r="44" spans="1:2" x14ac:dyDescent="0.3">
      <c r="A44" s="11"/>
      <c r="B44" s="11"/>
    </row>
    <row r="45" spans="1:2" x14ac:dyDescent="0.3">
      <c r="A45" s="11"/>
      <c r="B45" s="11"/>
    </row>
    <row r="46" spans="1:2" x14ac:dyDescent="0.3">
      <c r="A46" s="11"/>
      <c r="B46" s="11"/>
    </row>
    <row r="47" spans="1:2" x14ac:dyDescent="0.3">
      <c r="A47" s="11"/>
      <c r="B47" s="11"/>
    </row>
    <row r="48" spans="1:2" x14ac:dyDescent="0.3">
      <c r="A48" s="11"/>
      <c r="B48" s="11"/>
    </row>
    <row r="49" spans="1:2" x14ac:dyDescent="0.3">
      <c r="A49" s="11"/>
      <c r="B49" s="11"/>
    </row>
    <row r="50" spans="1:2" x14ac:dyDescent="0.3">
      <c r="A50" s="11"/>
      <c r="B50" s="11"/>
    </row>
    <row r="51" spans="1:2" x14ac:dyDescent="0.3">
      <c r="A51" s="11"/>
      <c r="B51" s="11"/>
    </row>
    <row r="52" spans="1:2" x14ac:dyDescent="0.3">
      <c r="A52" s="11"/>
      <c r="B52" s="11"/>
    </row>
    <row r="53" spans="1:2" x14ac:dyDescent="0.3">
      <c r="A53" s="11"/>
      <c r="B53" s="11"/>
    </row>
    <row r="54" spans="1:2" x14ac:dyDescent="0.3">
      <c r="A54" s="11"/>
      <c r="B54" s="11"/>
    </row>
    <row r="55" spans="1:2" x14ac:dyDescent="0.3">
      <c r="A55" s="11"/>
      <c r="B55" s="11"/>
    </row>
    <row r="56" spans="1:2" x14ac:dyDescent="0.3">
      <c r="A56" s="11"/>
      <c r="B56" s="11"/>
    </row>
    <row r="57" spans="1:2" x14ac:dyDescent="0.3">
      <c r="A57" s="11"/>
      <c r="B57" s="11"/>
    </row>
    <row r="58" spans="1:2" x14ac:dyDescent="0.3">
      <c r="A58" s="11"/>
      <c r="B58" s="11"/>
    </row>
    <row r="59" spans="1:2" x14ac:dyDescent="0.3">
      <c r="A59" s="11"/>
      <c r="B59" s="11"/>
    </row>
    <row r="60" spans="1:2" x14ac:dyDescent="0.3">
      <c r="A60" s="11"/>
      <c r="B60" s="11"/>
    </row>
    <row r="61" spans="1:2" x14ac:dyDescent="0.3">
      <c r="A61" s="11"/>
      <c r="B61" s="11"/>
    </row>
    <row r="62" spans="1:2" x14ac:dyDescent="0.3">
      <c r="A62" s="11"/>
      <c r="B62" s="11"/>
    </row>
    <row r="63" spans="1:2" x14ac:dyDescent="0.3">
      <c r="A63" s="11"/>
      <c r="B63" s="11"/>
    </row>
    <row r="64" spans="1:2" x14ac:dyDescent="0.3">
      <c r="A64" s="11"/>
      <c r="B64" s="11"/>
    </row>
    <row r="65" spans="1:2" x14ac:dyDescent="0.3">
      <c r="A65" s="11"/>
      <c r="B65" s="11"/>
    </row>
    <row r="66" spans="1:2" x14ac:dyDescent="0.3">
      <c r="A66" s="11"/>
      <c r="B66" s="11"/>
    </row>
    <row r="67" spans="1:2" x14ac:dyDescent="0.3">
      <c r="A67" s="11"/>
      <c r="B67" s="11"/>
    </row>
    <row r="68" spans="1:2" x14ac:dyDescent="0.3">
      <c r="A68" s="11"/>
      <c r="B68" s="11"/>
    </row>
    <row r="69" spans="1:2" x14ac:dyDescent="0.3">
      <c r="A69" s="11"/>
      <c r="B69" s="11"/>
    </row>
    <row r="70" spans="1:2" x14ac:dyDescent="0.3">
      <c r="A70" s="11"/>
      <c r="B70" s="11"/>
    </row>
    <row r="71" spans="1:2" x14ac:dyDescent="0.3">
      <c r="A71" s="11"/>
      <c r="B71" s="11"/>
    </row>
    <row r="72" spans="1:2" x14ac:dyDescent="0.3">
      <c r="A72" s="11"/>
      <c r="B72" s="11"/>
    </row>
    <row r="73" spans="1:2" x14ac:dyDescent="0.3">
      <c r="A73" s="11"/>
      <c r="B73" s="11"/>
    </row>
    <row r="74" spans="1:2" x14ac:dyDescent="0.3">
      <c r="A74" s="11"/>
      <c r="B74" s="11"/>
    </row>
    <row r="75" spans="1:2" x14ac:dyDescent="0.3">
      <c r="A75" s="11"/>
      <c r="B75" s="11"/>
    </row>
    <row r="76" spans="1:2" x14ac:dyDescent="0.3">
      <c r="A76" s="11"/>
      <c r="B76" s="11"/>
    </row>
    <row r="77" spans="1:2" x14ac:dyDescent="0.3">
      <c r="A77" s="11"/>
      <c r="B77" s="11"/>
    </row>
    <row r="78" spans="1:2" x14ac:dyDescent="0.3">
      <c r="A78" s="11"/>
      <c r="B78" s="11"/>
    </row>
    <row r="79" spans="1:2" x14ac:dyDescent="0.3">
      <c r="A79" s="11"/>
      <c r="B79" s="11"/>
    </row>
    <row r="80" spans="1:2" x14ac:dyDescent="0.3">
      <c r="A80" s="11"/>
      <c r="B80" s="11"/>
    </row>
    <row r="81" spans="1:2" x14ac:dyDescent="0.3">
      <c r="A81" s="11"/>
      <c r="B81" s="11"/>
    </row>
    <row r="82" spans="1:2" x14ac:dyDescent="0.3">
      <c r="A82" s="11"/>
      <c r="B82" s="11"/>
    </row>
    <row r="83" spans="1:2" x14ac:dyDescent="0.3">
      <c r="A83" s="11"/>
      <c r="B83" s="11"/>
    </row>
    <row r="84" spans="1:2" x14ac:dyDescent="0.3">
      <c r="A84" s="11"/>
      <c r="B84" s="11"/>
    </row>
    <row r="85" spans="1:2" x14ac:dyDescent="0.3">
      <c r="A85" s="11"/>
      <c r="B85" s="11"/>
    </row>
    <row r="86" spans="1:2" x14ac:dyDescent="0.3">
      <c r="A86" s="11"/>
      <c r="B86" s="11"/>
    </row>
    <row r="87" spans="1:2" x14ac:dyDescent="0.3">
      <c r="A87" s="11"/>
      <c r="B87" s="11"/>
    </row>
    <row r="88" spans="1:2" x14ac:dyDescent="0.3">
      <c r="A88" s="11"/>
      <c r="B88" s="11"/>
    </row>
    <row r="89" spans="1:2" x14ac:dyDescent="0.3">
      <c r="A89" s="11"/>
      <c r="B89" s="11"/>
    </row>
    <row r="90" spans="1:2" x14ac:dyDescent="0.3">
      <c r="A90" s="11"/>
      <c r="B90" s="11"/>
    </row>
    <row r="91" spans="1:2" x14ac:dyDescent="0.3">
      <c r="A91" s="11"/>
      <c r="B91" s="11"/>
    </row>
    <row r="92" spans="1:2" x14ac:dyDescent="0.3">
      <c r="A92" s="11"/>
      <c r="B92" s="11"/>
    </row>
    <row r="93" spans="1:2" x14ac:dyDescent="0.3">
      <c r="A93" s="11"/>
      <c r="B93" s="11"/>
    </row>
    <row r="94" spans="1:2" x14ac:dyDescent="0.3">
      <c r="A94" s="11"/>
      <c r="B94" s="11"/>
    </row>
    <row r="95" spans="1:2" x14ac:dyDescent="0.3">
      <c r="A95" s="11"/>
      <c r="B95" s="11"/>
    </row>
    <row r="96" spans="1:2" x14ac:dyDescent="0.3">
      <c r="A96" s="11"/>
      <c r="B96" s="11"/>
    </row>
    <row r="97" spans="1:2" x14ac:dyDescent="0.3">
      <c r="A97" s="11"/>
      <c r="B97" s="11"/>
    </row>
    <row r="98" spans="1:2" x14ac:dyDescent="0.3">
      <c r="A98" s="11"/>
      <c r="B98" s="11"/>
    </row>
    <row r="99" spans="1:2" x14ac:dyDescent="0.3">
      <c r="A99" s="11"/>
      <c r="B99" s="11"/>
    </row>
    <row r="100" spans="1:2" x14ac:dyDescent="0.3">
      <c r="A100" s="11"/>
      <c r="B100" s="11"/>
    </row>
    <row r="101" spans="1:2" x14ac:dyDescent="0.3">
      <c r="A101" s="11"/>
      <c r="B101" s="11"/>
    </row>
    <row r="102" spans="1:2" x14ac:dyDescent="0.3">
      <c r="A102" s="11"/>
      <c r="B102" s="11"/>
    </row>
    <row r="103" spans="1:2" x14ac:dyDescent="0.3">
      <c r="A103" s="11"/>
      <c r="B103" s="11"/>
    </row>
    <row r="104" spans="1:2" x14ac:dyDescent="0.3">
      <c r="A104" s="11"/>
      <c r="B104" s="11"/>
    </row>
    <row r="105" spans="1:2" x14ac:dyDescent="0.3">
      <c r="A105" s="11"/>
      <c r="B105" s="11"/>
    </row>
    <row r="106" spans="1:2" x14ac:dyDescent="0.3">
      <c r="A106" s="11"/>
      <c r="B106" s="11"/>
    </row>
    <row r="107" spans="1:2" x14ac:dyDescent="0.3">
      <c r="A107" s="11"/>
      <c r="B107" s="11"/>
    </row>
    <row r="108" spans="1:2" x14ac:dyDescent="0.3">
      <c r="A108" s="11"/>
      <c r="B108" s="11"/>
    </row>
    <row r="109" spans="1:2" x14ac:dyDescent="0.3">
      <c r="A109" s="11"/>
      <c r="B109" s="11"/>
    </row>
    <row r="110" spans="1:2" x14ac:dyDescent="0.3">
      <c r="A110" s="11"/>
      <c r="B110" s="11"/>
    </row>
    <row r="111" spans="1:2" x14ac:dyDescent="0.3">
      <c r="A111" s="11"/>
      <c r="B111" s="11"/>
    </row>
    <row r="112" spans="1:2" x14ac:dyDescent="0.3">
      <c r="A112" s="11"/>
      <c r="B112" s="11"/>
    </row>
    <row r="113" spans="1:2" x14ac:dyDescent="0.3">
      <c r="A113" s="11"/>
      <c r="B113" s="11"/>
    </row>
    <row r="114" spans="1:2" x14ac:dyDescent="0.3">
      <c r="A114" s="11"/>
      <c r="B114" s="11"/>
    </row>
    <row r="115" spans="1:2" x14ac:dyDescent="0.3">
      <c r="A115" s="11"/>
      <c r="B115" s="11"/>
    </row>
    <row r="116" spans="1:2" x14ac:dyDescent="0.3">
      <c r="A116" s="11"/>
      <c r="B116" s="11"/>
    </row>
    <row r="117" spans="1:2" x14ac:dyDescent="0.3">
      <c r="A117" s="11"/>
      <c r="B117" s="11"/>
    </row>
    <row r="118" spans="1:2" x14ac:dyDescent="0.3">
      <c r="A118" s="11"/>
      <c r="B118" s="11"/>
    </row>
    <row r="119" spans="1:2" x14ac:dyDescent="0.3">
      <c r="A119" s="11"/>
      <c r="B119" s="11"/>
    </row>
    <row r="120" spans="1:2" x14ac:dyDescent="0.3">
      <c r="A120" s="11"/>
      <c r="B120" s="11"/>
    </row>
    <row r="121" spans="1:2" x14ac:dyDescent="0.3">
      <c r="A121" s="11"/>
      <c r="B121" s="11"/>
    </row>
    <row r="122" spans="1:2" x14ac:dyDescent="0.3">
      <c r="A122" s="11"/>
      <c r="B122" s="11"/>
    </row>
    <row r="123" spans="1:2" x14ac:dyDescent="0.3">
      <c r="A123" s="11"/>
      <c r="B123" s="11"/>
    </row>
    <row r="124" spans="1:2" x14ac:dyDescent="0.3">
      <c r="A124" s="11"/>
      <c r="B124" s="11"/>
    </row>
    <row r="125" spans="1:2" x14ac:dyDescent="0.3">
      <c r="A125" s="11"/>
      <c r="B125" s="11"/>
    </row>
    <row r="126" spans="1:2" x14ac:dyDescent="0.3">
      <c r="A126" s="11"/>
      <c r="B126" s="11"/>
    </row>
    <row r="127" spans="1:2" x14ac:dyDescent="0.3">
      <c r="A127" s="11"/>
      <c r="B127" s="11"/>
    </row>
    <row r="128" spans="1:2" x14ac:dyDescent="0.3">
      <c r="A128" s="11"/>
      <c r="B128" s="11"/>
    </row>
    <row r="129" spans="1:2" x14ac:dyDescent="0.3">
      <c r="A129" s="11"/>
      <c r="B129" s="11"/>
    </row>
    <row r="130" spans="1:2" x14ac:dyDescent="0.3">
      <c r="A130" s="11"/>
      <c r="B130" s="11"/>
    </row>
    <row r="131" spans="1:2" x14ac:dyDescent="0.3">
      <c r="A131" s="11"/>
      <c r="B131" s="11"/>
    </row>
  </sheetData>
  <mergeCells count="1">
    <mergeCell ref="A1:G1"/>
  </mergeCells>
  <conditionalFormatting sqref="A3:G14">
    <cfRule type="expression" dxfId="1" priority="1">
      <formula>$A3=$J$1</formula>
    </cfRule>
  </conditionalFormatting>
  <conditionalFormatting sqref="C5:G14">
    <cfRule type="expression" dxfId="0" priority="4">
      <formula>C5&lt;$I$1</formula>
    </cfRule>
  </conditionalFormatting>
  <pageMargins left="0.7" right="0.7" top="0.78740157499999996" bottom="0.78740157499999996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E64E-C605-41C9-AF14-1E7C95C2CAF4}">
  <dimension ref="A1:N15"/>
  <sheetViews>
    <sheetView workbookViewId="0">
      <selection sqref="A1:D1"/>
    </sheetView>
  </sheetViews>
  <sheetFormatPr defaultRowHeight="15.6" x14ac:dyDescent="0.3"/>
  <cols>
    <col min="1" max="1" width="19.5546875" style="1" customWidth="1"/>
    <col min="2" max="14" width="14.77734375" style="1" customWidth="1"/>
    <col min="15" max="16384" width="8.88671875" style="1"/>
  </cols>
  <sheetData>
    <row r="1" spans="1:14" s="8" customFormat="1" ht="23.4" x14ac:dyDescent="0.45">
      <c r="A1" s="36" t="s">
        <v>468</v>
      </c>
      <c r="B1" s="36"/>
      <c r="C1" s="36"/>
      <c r="D1" s="36"/>
    </row>
    <row r="3" spans="1:14" x14ac:dyDescent="0.3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4" x14ac:dyDescent="0.3">
      <c r="A4" s="2"/>
      <c r="B4" s="3" t="s">
        <v>721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</row>
    <row r="5" spans="1:14" x14ac:dyDescent="0.3">
      <c r="A5" s="13" t="s">
        <v>735</v>
      </c>
      <c r="B5" s="6">
        <f ca="1">SUM(C5:N5)</f>
        <v>15236554</v>
      </c>
      <c r="C5" s="6">
        <f ca="1">[1]!IQMZDFIRMA("HM",CONCATENATE(C$3,".",ROK))</f>
        <v>1288607</v>
      </c>
      <c r="D5" s="6">
        <f ca="1">[1]!IQMZDFIRMA("HM",CONCATENATE(D$3,".",ROK))</f>
        <v>1282656</v>
      </c>
      <c r="E5" s="6">
        <f ca="1">[1]!IQMZDFIRMA("HM",CONCATENATE(E$3,".",ROK))</f>
        <v>1253786</v>
      </c>
      <c r="F5" s="6">
        <f ca="1">[1]!IQMZDFIRMA("HM",CONCATENATE(F$3,".",ROK))</f>
        <v>1195180</v>
      </c>
      <c r="G5" s="6">
        <f ca="1">[1]!IQMZDFIRMA("HM",CONCATENATE(G$3,".",ROK))</f>
        <v>1228384</v>
      </c>
      <c r="H5" s="6">
        <f ca="1">[1]!IQMZDFIRMA("HM",CONCATENATE(H$3,".",ROK))</f>
        <v>1459806</v>
      </c>
      <c r="I5" s="6">
        <f ca="1">[1]!IQMZDFIRMA("HM",CONCATENATE(I$3,".",ROK))</f>
        <v>1263371</v>
      </c>
      <c r="J5" s="6">
        <f ca="1">[1]!IQMZDFIRMA("HM",CONCATENATE(J$3,".",ROK))</f>
        <v>1192791</v>
      </c>
      <c r="K5" s="6">
        <f ca="1">[1]!IQMZDFIRMA("HM",CONCATENATE(K$3,".",ROK))</f>
        <v>1173830</v>
      </c>
      <c r="L5" s="6">
        <f ca="1">[1]!IQMZDFIRMA("HM",CONCATENATE(L$3,".",ROK))</f>
        <v>1173717</v>
      </c>
      <c r="M5" s="6">
        <f ca="1">[1]!IQMZDFIRMA("HM",CONCATENATE(M$3,".",ROK))</f>
        <v>1221879</v>
      </c>
      <c r="N5" s="6">
        <f ca="1">[1]!IQMZDFIRMA("HM",CONCATENATE(N$3,".",ROK))</f>
        <v>1502547</v>
      </c>
    </row>
    <row r="6" spans="1:14" x14ac:dyDescent="0.3">
      <c r="A6" s="13" t="s">
        <v>736</v>
      </c>
      <c r="B6" s="6">
        <f t="shared" ref="B6:B11" ca="1" si="0">SUM(C6:N6)</f>
        <v>11495721</v>
      </c>
      <c r="C6" s="6">
        <f ca="1">[1]!IQMZDFIRMA("CM",CONCATENATE(C$3,".",ROK))</f>
        <v>969178</v>
      </c>
      <c r="D6" s="6">
        <f ca="1">[1]!IQMZDFIRMA("CM",CONCATENATE(D$3,".",ROK))</f>
        <v>960982</v>
      </c>
      <c r="E6" s="6">
        <f ca="1">[1]!IQMZDFIRMA("CM",CONCATENATE(E$3,".",ROK))</f>
        <v>939326</v>
      </c>
      <c r="F6" s="6">
        <f ca="1">[1]!IQMZDFIRMA("CM",CONCATENATE(F$3,".",ROK))</f>
        <v>901343</v>
      </c>
      <c r="G6" s="6">
        <f ca="1">[1]!IQMZDFIRMA("CM",CONCATENATE(G$3,".",ROK))</f>
        <v>924570</v>
      </c>
      <c r="H6" s="6">
        <f ca="1">[1]!IQMZDFIRMA("CM",CONCATENATE(H$3,".",ROK))</f>
        <v>1086067</v>
      </c>
      <c r="I6" s="6">
        <f ca="1">[1]!IQMZDFIRMA("CM",CONCATENATE(I$3,".",ROK))</f>
        <v>949036</v>
      </c>
      <c r="J6" s="6">
        <f ca="1">[1]!IQMZDFIRMA("CM",CONCATENATE(J$3,".",ROK))</f>
        <v>899732</v>
      </c>
      <c r="K6" s="6">
        <f ca="1">[1]!IQMZDFIRMA("CM",CONCATENATE(K$3,".",ROK))</f>
        <v>892606</v>
      </c>
      <c r="L6" s="6">
        <f ca="1">[1]!IQMZDFIRMA("CM",CONCATENATE(L$3,".",ROK))</f>
        <v>902978</v>
      </c>
      <c r="M6" s="6">
        <f ca="1">[1]!IQMZDFIRMA("CM",CONCATENATE(M$3,".",ROK))</f>
        <v>937003</v>
      </c>
      <c r="N6" s="6">
        <f ca="1">[1]!IQMZDFIRMA("CM",CONCATENATE(N$3,".",ROK))</f>
        <v>1132900</v>
      </c>
    </row>
    <row r="7" spans="1:14" x14ac:dyDescent="0.3">
      <c r="A7" s="13" t="s">
        <v>737</v>
      </c>
      <c r="B7" s="6">
        <f t="shared" ca="1" si="0"/>
        <v>1279882</v>
      </c>
      <c r="C7" s="6">
        <f ca="1">[1]!IQMZDFIRMA("ZOF",CONCATENATE(C$3,".",ROK))</f>
        <v>104739</v>
      </c>
      <c r="D7" s="6">
        <f ca="1">[1]!IQMZDFIRMA("ZOF",CONCATENATE(D$3,".",ROK))</f>
        <v>103753</v>
      </c>
      <c r="E7" s="6">
        <f ca="1">[1]!IQMZDFIRMA("ZOF",CONCATENATE(E$3,".",ROK))</f>
        <v>106554</v>
      </c>
      <c r="F7" s="6">
        <f ca="1">[1]!IQMZDFIRMA("ZOF",CONCATENATE(F$3,".",ROK))</f>
        <v>101144</v>
      </c>
      <c r="G7" s="6">
        <f ca="1">[1]!IQMZDFIRMA("ZOF",CONCATENATE(G$3,".",ROK))</f>
        <v>104268</v>
      </c>
      <c r="H7" s="6">
        <f ca="1">[1]!IQMZDFIRMA("ZOF",CONCATENATE(H$3,".",ROK))</f>
        <v>123259</v>
      </c>
      <c r="I7" s="6">
        <f ca="1">[1]!IQMZDFIRMA("ZOF",CONCATENATE(I$3,".",ROK))</f>
        <v>107036</v>
      </c>
      <c r="J7" s="6">
        <f ca="1">[1]!IQMZDFIRMA("ZOF",CONCATENATE(J$3,".",ROK))</f>
        <v>100389</v>
      </c>
      <c r="K7" s="6">
        <f ca="1">[1]!IQMZDFIRMA("ZOF",CONCATENATE(K$3,".",ROK))</f>
        <v>99033</v>
      </c>
      <c r="L7" s="6">
        <f ca="1">[1]!IQMZDFIRMA("ZOF",CONCATENATE(L$3,".",ROK))</f>
        <v>98942</v>
      </c>
      <c r="M7" s="6">
        <f ca="1">[1]!IQMZDFIRMA("ZOF",CONCATENATE(M$3,".",ROK))</f>
        <v>103345</v>
      </c>
      <c r="N7" s="6">
        <f ca="1">[1]!IQMZDFIRMA("ZOF",CONCATENATE(N$3,".",ROK))</f>
        <v>127420</v>
      </c>
    </row>
    <row r="8" spans="1:14" x14ac:dyDescent="0.3">
      <c r="A8" s="13" t="s">
        <v>738</v>
      </c>
      <c r="B8" s="6">
        <f t="shared" ca="1" si="0"/>
        <v>640076</v>
      </c>
      <c r="C8" s="6">
        <f ca="1">[1]!IQMZDFIRMA("ZOZ",CONCATENATE(C$3,".",ROK))</f>
        <v>52380</v>
      </c>
      <c r="D8" s="6">
        <f ca="1">[1]!IQMZDFIRMA("ZOZ",CONCATENATE(D$3,".",ROK))</f>
        <v>51886</v>
      </c>
      <c r="E8" s="6">
        <f ca="1">[1]!IQMZDFIRMA("ZOZ",CONCATENATE(E$3,".",ROK))</f>
        <v>53286</v>
      </c>
      <c r="F8" s="6">
        <f ca="1">[1]!IQMZDFIRMA("ZOZ",CONCATENATE(F$3,".",ROK))</f>
        <v>50581</v>
      </c>
      <c r="G8" s="6">
        <f ca="1">[1]!IQMZDFIRMA("ZOZ",CONCATENATE(G$3,".",ROK))</f>
        <v>52142</v>
      </c>
      <c r="H8" s="6">
        <f ca="1">[1]!IQMZDFIRMA("ZOZ",CONCATENATE(H$3,".",ROK))</f>
        <v>61647</v>
      </c>
      <c r="I8" s="6">
        <f ca="1">[1]!IQMZDFIRMA("ZOZ",CONCATENATE(I$3,".",ROK))</f>
        <v>53534</v>
      </c>
      <c r="J8" s="6">
        <f ca="1">[1]!IQMZDFIRMA("ZOZ",CONCATENATE(J$3,".",ROK))</f>
        <v>50204</v>
      </c>
      <c r="K8" s="6">
        <f ca="1">[1]!IQMZDFIRMA("ZOZ",CONCATENATE(K$3,".",ROK))</f>
        <v>49530</v>
      </c>
      <c r="L8" s="6">
        <f ca="1">[1]!IQMZDFIRMA("ZOZ",CONCATENATE(L$3,".",ROK))</f>
        <v>49480</v>
      </c>
      <c r="M8" s="6">
        <f ca="1">[1]!IQMZDFIRMA("ZOZ",CONCATENATE(M$3,".",ROK))</f>
        <v>51685</v>
      </c>
      <c r="N8" s="6">
        <f ca="1">[1]!IQMZDFIRMA("ZOZ",CONCATENATE(N$3,".",ROK))</f>
        <v>63721</v>
      </c>
    </row>
    <row r="9" spans="1:14" x14ac:dyDescent="0.3">
      <c r="A9" s="13" t="s">
        <v>739</v>
      </c>
      <c r="B9" s="6">
        <f t="shared" ca="1" si="0"/>
        <v>3403424</v>
      </c>
      <c r="C9" s="6">
        <f ca="1">[1]!IQMZDFIRMA("SOF",CONCATENATE(C$3,".",ROK))</f>
        <v>290340</v>
      </c>
      <c r="D9" s="6">
        <f ca="1">[1]!IQMZDFIRMA("SOF",CONCATENATE(D$3,".",ROK))</f>
        <v>287602</v>
      </c>
      <c r="E9" s="6">
        <f ca="1">[1]!IQMZDFIRMA("SOF",CONCATENATE(E$3,".",ROK))</f>
        <v>295384</v>
      </c>
      <c r="F9" s="6">
        <f ca="1">[1]!IQMZDFIRMA("SOF",CONCATENATE(F$3,".",ROK))</f>
        <v>280358</v>
      </c>
      <c r="G9" s="6">
        <f ca="1">[1]!IQMZDFIRMA("SOF",CONCATENATE(G$3,".",ROK))</f>
        <v>289034</v>
      </c>
      <c r="H9" s="6">
        <f ca="1">[1]!IQMZDFIRMA("SOF",CONCATENATE(H$3,".",ROK))</f>
        <v>342390</v>
      </c>
      <c r="I9" s="6">
        <f ca="1">[1]!IQMZDFIRMA("SOF",CONCATENATE(I$3,".",ROK))</f>
        <v>296986</v>
      </c>
      <c r="J9" s="6">
        <f ca="1">[1]!IQMZDFIRMA("SOF",CONCATENATE(J$3,".",ROK))</f>
        <v>278261</v>
      </c>
      <c r="K9" s="6">
        <f ca="1">[1]!IQMZDFIRMA("SOF",CONCATENATE(K$3,".",ROK))</f>
        <v>253807</v>
      </c>
      <c r="L9" s="6">
        <f ca="1">[1]!IQMZDFIRMA("SOF",CONCATENATE(L$3,".",ROK))</f>
        <v>233617</v>
      </c>
      <c r="M9" s="6">
        <f ca="1">[1]!IQMZDFIRMA("SOF",CONCATENATE(M$3,".",ROK))</f>
        <v>244820</v>
      </c>
      <c r="N9" s="6">
        <f ca="1">[1]!IQMZDFIRMA("SOF",CONCATENATE(N$3,".",ROK))</f>
        <v>310825</v>
      </c>
    </row>
    <row r="10" spans="1:14" x14ac:dyDescent="0.3">
      <c r="A10" s="13" t="s">
        <v>740</v>
      </c>
      <c r="B10" s="6">
        <f t="shared" ca="1" si="0"/>
        <v>885008</v>
      </c>
      <c r="C10" s="6">
        <f ca="1">[1]!IQMZDFIRMA("SOZ",CONCATENATE(C$3,".",ROK))</f>
        <v>75499</v>
      </c>
      <c r="D10" s="6">
        <f ca="1">[1]!IQMZDFIRMA("SOZ",CONCATENATE(D$3,".",ROK))</f>
        <v>74784</v>
      </c>
      <c r="E10" s="6">
        <f ca="1">[1]!IQMZDFIRMA("SOZ",CONCATENATE(E$3,".",ROK))</f>
        <v>76810</v>
      </c>
      <c r="F10" s="6">
        <f ca="1">[1]!IQMZDFIRMA("SOZ",CONCATENATE(F$3,".",ROK))</f>
        <v>72901</v>
      </c>
      <c r="G10" s="6">
        <f ca="1">[1]!IQMZDFIRMA("SOZ",CONCATENATE(G$3,".",ROK))</f>
        <v>75157</v>
      </c>
      <c r="H10" s="6">
        <f ca="1">[1]!IQMZDFIRMA("SOZ",CONCATENATE(H$3,".",ROK))</f>
        <v>89035</v>
      </c>
      <c r="I10" s="6">
        <f ca="1">[1]!IQMZDFIRMA("SOZ",CONCATENATE(I$3,".",ROK))</f>
        <v>77231</v>
      </c>
      <c r="J10" s="6">
        <f ca="1">[1]!IQMZDFIRMA("SOZ",CONCATENATE(J$3,".",ROK))</f>
        <v>72355</v>
      </c>
      <c r="K10" s="6">
        <f ca="1">[1]!IQMZDFIRMA("SOZ",CONCATENATE(K$3,".",ROK))</f>
        <v>66002</v>
      </c>
      <c r="L10" s="6">
        <f ca="1">[1]!IQMZDFIRMA("SOZ",CONCATENATE(L$3,".",ROK))</f>
        <v>60749</v>
      </c>
      <c r="M10" s="6">
        <f ca="1">[1]!IQMZDFIRMA("SOZ",CONCATENATE(M$3,".",ROK))</f>
        <v>63663</v>
      </c>
      <c r="N10" s="6">
        <f ca="1">[1]!IQMZDFIRMA("SOZ",CONCATENATE(N$3,".",ROK))</f>
        <v>80822</v>
      </c>
    </row>
    <row r="11" spans="1:14" x14ac:dyDescent="0.3">
      <c r="A11" s="13" t="s">
        <v>156</v>
      </c>
      <c r="B11" s="6">
        <f t="shared" ca="1" si="0"/>
        <v>3136528</v>
      </c>
      <c r="C11" s="6">
        <f ca="1">[1]!IQMZDFIRMA("DO",CONCATENATE(C$3,".",ROK))</f>
        <v>265583</v>
      </c>
      <c r="D11" s="6">
        <f ca="1">[1]!IQMZDFIRMA("DO",CONCATENATE(D$3,".",ROK))</f>
        <v>264733</v>
      </c>
      <c r="E11" s="6">
        <f ca="1">[1]!IQMZDFIRMA("DO",CONCATENATE(E$3,".",ROK))</f>
        <v>260014</v>
      </c>
      <c r="F11" s="6">
        <f ca="1">[1]!IQMZDFIRMA("DO",CONCATENATE(F$3,".",ROK))</f>
        <v>248239</v>
      </c>
      <c r="G11" s="6">
        <f ca="1">[1]!IQMZDFIRMA("DO",CONCATENATE(G$3,".",ROK))</f>
        <v>254899</v>
      </c>
      <c r="H11" s="6">
        <f ca="1">[1]!IQMZDFIRMA("DO",CONCATENATE(H$3,".",ROK))</f>
        <v>302212</v>
      </c>
      <c r="I11" s="6">
        <f ca="1">[1]!IQMZDFIRMA("DO",CONCATENATE(I$3,".",ROK))</f>
        <v>262258</v>
      </c>
      <c r="J11" s="6">
        <f ca="1">[1]!IQMZDFIRMA("DO",CONCATENATE(J$3,".",ROK))</f>
        <v>247729</v>
      </c>
      <c r="K11" s="6">
        <f ca="1">[1]!IQMZDFIRMA("DO",CONCATENATE(K$3,".",ROK))</f>
        <v>241116</v>
      </c>
      <c r="L11" s="6">
        <f ca="1">[1]!IQMZDFIRMA("DO",CONCATENATE(L$3,".",ROK))</f>
        <v>237829</v>
      </c>
      <c r="M11" s="6">
        <f ca="1">[1]!IQMZDFIRMA("DO",CONCATENATE(M$3,".",ROK))</f>
        <v>247657</v>
      </c>
      <c r="N11" s="6">
        <f ca="1">[1]!IQMZDFIRMA("DO",CONCATENATE(N$3,".",ROK))</f>
        <v>304259</v>
      </c>
    </row>
    <row r="15" spans="1:14" x14ac:dyDescent="0.3">
      <c r="K15" s="33"/>
    </row>
  </sheetData>
  <mergeCells count="1">
    <mergeCell ref="A1:D1"/>
  </mergeCells>
  <pageMargins left="0.7" right="0.7" top="0.78740157499999996" bottom="0.78740157499999996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518F-C405-417F-B990-4AFCC7CA1298}">
  <sheetPr>
    <tabColor theme="5"/>
  </sheetPr>
  <dimension ref="A1:D305"/>
  <sheetViews>
    <sheetView workbookViewId="0"/>
  </sheetViews>
  <sheetFormatPr defaultRowHeight="15.6" x14ac:dyDescent="0.3"/>
  <cols>
    <col min="1" max="1" width="8.88671875" style="1"/>
    <col min="2" max="2" width="56.77734375" style="1" customWidth="1"/>
    <col min="3" max="3" width="8.88671875" style="1"/>
    <col min="4" max="4" width="27" style="1" bestFit="1" customWidth="1"/>
    <col min="5" max="16384" width="8.88671875" style="1"/>
  </cols>
  <sheetData>
    <row r="1" spans="1:4" x14ac:dyDescent="0.3">
      <c r="A1" s="1" t="s">
        <v>622</v>
      </c>
      <c r="B1" s="1" t="s">
        <v>668</v>
      </c>
      <c r="C1" s="1" t="s">
        <v>628</v>
      </c>
      <c r="D1" s="1" t="s">
        <v>667</v>
      </c>
    </row>
    <row r="2" spans="1:4" x14ac:dyDescent="0.3">
      <c r="A2" s="11" t="s">
        <v>19</v>
      </c>
      <c r="B2" s="11" t="s">
        <v>20</v>
      </c>
      <c r="C2" s="11" t="s">
        <v>629</v>
      </c>
      <c r="D2" s="11" t="s">
        <v>630</v>
      </c>
    </row>
    <row r="3" spans="1:4" x14ac:dyDescent="0.3">
      <c r="A3" s="11" t="s">
        <v>21</v>
      </c>
      <c r="B3" s="11" t="s">
        <v>22</v>
      </c>
      <c r="C3" s="11" t="s">
        <v>631</v>
      </c>
      <c r="D3" s="11" t="s">
        <v>632</v>
      </c>
    </row>
    <row r="4" spans="1:4" x14ac:dyDescent="0.3">
      <c r="A4" s="11" t="s">
        <v>23</v>
      </c>
      <c r="B4" s="11" t="s">
        <v>24</v>
      </c>
      <c r="C4" s="11" t="s">
        <v>633</v>
      </c>
      <c r="D4" s="11" t="s">
        <v>634</v>
      </c>
    </row>
    <row r="5" spans="1:4" x14ac:dyDescent="0.3">
      <c r="A5" s="11" t="s">
        <v>25</v>
      </c>
      <c r="B5" s="11" t="s">
        <v>26</v>
      </c>
      <c r="C5" s="11" t="s">
        <v>635</v>
      </c>
      <c r="D5" s="11" t="s">
        <v>636</v>
      </c>
    </row>
    <row r="6" spans="1:4" x14ac:dyDescent="0.3">
      <c r="A6" s="11" t="s">
        <v>27</v>
      </c>
      <c r="B6" s="11" t="s">
        <v>28</v>
      </c>
      <c r="C6" s="11" t="s">
        <v>637</v>
      </c>
      <c r="D6" s="11" t="s">
        <v>638</v>
      </c>
    </row>
    <row r="7" spans="1:4" x14ac:dyDescent="0.3">
      <c r="A7" s="11" t="s">
        <v>29</v>
      </c>
      <c r="B7" s="11" t="s">
        <v>30</v>
      </c>
      <c r="C7" s="11" t="s">
        <v>639</v>
      </c>
      <c r="D7" s="11" t="s">
        <v>640</v>
      </c>
    </row>
    <row r="8" spans="1:4" x14ac:dyDescent="0.3">
      <c r="A8" s="11" t="s">
        <v>31</v>
      </c>
      <c r="B8" s="11" t="s">
        <v>32</v>
      </c>
      <c r="C8" s="11" t="s">
        <v>641</v>
      </c>
      <c r="D8" s="11" t="s">
        <v>642</v>
      </c>
    </row>
    <row r="9" spans="1:4" x14ac:dyDescent="0.3">
      <c r="A9" s="11" t="s">
        <v>33</v>
      </c>
      <c r="B9" s="11" t="s">
        <v>34</v>
      </c>
      <c r="C9" s="11" t="s">
        <v>643</v>
      </c>
      <c r="D9" s="11" t="s">
        <v>644</v>
      </c>
    </row>
    <row r="10" spans="1:4" x14ac:dyDescent="0.3">
      <c r="A10" s="11" t="s">
        <v>35</v>
      </c>
      <c r="B10" s="11" t="s">
        <v>36</v>
      </c>
      <c r="C10" s="11" t="s">
        <v>645</v>
      </c>
      <c r="D10" s="11" t="s">
        <v>646</v>
      </c>
    </row>
    <row r="11" spans="1:4" x14ac:dyDescent="0.3">
      <c r="A11" s="11" t="s">
        <v>37</v>
      </c>
      <c r="B11" s="11" t="s">
        <v>38</v>
      </c>
      <c r="C11" s="11" t="s">
        <v>647</v>
      </c>
      <c r="D11" s="11" t="s">
        <v>648</v>
      </c>
    </row>
    <row r="12" spans="1:4" x14ac:dyDescent="0.3">
      <c r="A12" s="11" t="s">
        <v>39</v>
      </c>
      <c r="B12" s="11" t="s">
        <v>40</v>
      </c>
      <c r="C12" s="11" t="s">
        <v>649</v>
      </c>
      <c r="D12" s="11" t="s">
        <v>650</v>
      </c>
    </row>
    <row r="13" spans="1:4" x14ac:dyDescent="0.3">
      <c r="A13" s="11" t="s">
        <v>41</v>
      </c>
      <c r="B13" s="11" t="s">
        <v>42</v>
      </c>
      <c r="C13" s="11" t="s">
        <v>651</v>
      </c>
      <c r="D13" s="11" t="s">
        <v>652</v>
      </c>
    </row>
    <row r="14" spans="1:4" x14ac:dyDescent="0.3">
      <c r="A14" s="11" t="s">
        <v>43</v>
      </c>
      <c r="B14" s="11" t="s">
        <v>44</v>
      </c>
      <c r="C14" s="11" t="s">
        <v>653</v>
      </c>
      <c r="D14" s="11" t="s">
        <v>654</v>
      </c>
    </row>
    <row r="15" spans="1:4" x14ac:dyDescent="0.3">
      <c r="A15" s="11" t="s">
        <v>45</v>
      </c>
      <c r="B15" s="11" t="s">
        <v>46</v>
      </c>
      <c r="C15" s="11" t="s">
        <v>655</v>
      </c>
      <c r="D15" s="11" t="s">
        <v>656</v>
      </c>
    </row>
    <row r="16" spans="1:4" x14ac:dyDescent="0.3">
      <c r="A16" s="11" t="s">
        <v>47</v>
      </c>
      <c r="B16" s="11" t="s">
        <v>48</v>
      </c>
      <c r="C16" s="11" t="s">
        <v>657</v>
      </c>
      <c r="D16" s="11" t="s">
        <v>658</v>
      </c>
    </row>
    <row r="17" spans="1:4" x14ac:dyDescent="0.3">
      <c r="A17" s="11" t="s">
        <v>49</v>
      </c>
      <c r="B17" s="11" t="s">
        <v>50</v>
      </c>
      <c r="C17" s="11" t="s">
        <v>659</v>
      </c>
      <c r="D17" s="11" t="s">
        <v>660</v>
      </c>
    </row>
    <row r="18" spans="1:4" x14ac:dyDescent="0.3">
      <c r="A18" s="11" t="s">
        <v>51</v>
      </c>
      <c r="B18" s="11" t="s">
        <v>52</v>
      </c>
      <c r="C18" s="11" t="s">
        <v>661</v>
      </c>
      <c r="D18" s="11" t="s">
        <v>662</v>
      </c>
    </row>
    <row r="19" spans="1:4" x14ac:dyDescent="0.3">
      <c r="A19" s="11" t="s">
        <v>53</v>
      </c>
      <c r="B19" s="11" t="s">
        <v>54</v>
      </c>
      <c r="C19" s="11" t="s">
        <v>663</v>
      </c>
      <c r="D19" s="11" t="s">
        <v>664</v>
      </c>
    </row>
    <row r="20" spans="1:4" x14ac:dyDescent="0.3">
      <c r="A20" s="11" t="s">
        <v>55</v>
      </c>
      <c r="B20" s="11" t="s">
        <v>56</v>
      </c>
      <c r="C20" s="11" t="s">
        <v>665</v>
      </c>
      <c r="D20" s="11" t="s">
        <v>666</v>
      </c>
    </row>
    <row r="21" spans="1:4" x14ac:dyDescent="0.3">
      <c r="A21" s="11" t="s">
        <v>57</v>
      </c>
      <c r="B21" s="11" t="s">
        <v>58</v>
      </c>
    </row>
    <row r="22" spans="1:4" x14ac:dyDescent="0.3">
      <c r="A22" s="11" t="s">
        <v>59</v>
      </c>
      <c r="B22" s="11" t="s">
        <v>60</v>
      </c>
    </row>
    <row r="23" spans="1:4" x14ac:dyDescent="0.3">
      <c r="A23" s="11" t="s">
        <v>61</v>
      </c>
      <c r="B23" s="11" t="s">
        <v>62</v>
      </c>
    </row>
    <row r="24" spans="1:4" x14ac:dyDescent="0.3">
      <c r="A24" s="11" t="s">
        <v>63</v>
      </c>
      <c r="B24" s="11" t="s">
        <v>64</v>
      </c>
    </row>
    <row r="25" spans="1:4" x14ac:dyDescent="0.3">
      <c r="A25" s="11" t="s">
        <v>65</v>
      </c>
      <c r="B25" s="11" t="s">
        <v>66</v>
      </c>
    </row>
    <row r="26" spans="1:4" x14ac:dyDescent="0.3">
      <c r="A26" s="11" t="s">
        <v>67</v>
      </c>
      <c r="B26" s="11" t="s">
        <v>68</v>
      </c>
    </row>
    <row r="27" spans="1:4" x14ac:dyDescent="0.3">
      <c r="A27" s="11" t="s">
        <v>69</v>
      </c>
      <c r="B27" s="11" t="s">
        <v>70</v>
      </c>
    </row>
    <row r="28" spans="1:4" x14ac:dyDescent="0.3">
      <c r="A28" s="11" t="s">
        <v>71</v>
      </c>
      <c r="B28" s="11" t="s">
        <v>72</v>
      </c>
    </row>
    <row r="29" spans="1:4" x14ac:dyDescent="0.3">
      <c r="A29" s="11" t="s">
        <v>73</v>
      </c>
      <c r="B29" s="11" t="s">
        <v>74</v>
      </c>
    </row>
    <row r="30" spans="1:4" x14ac:dyDescent="0.3">
      <c r="A30" s="11" t="s">
        <v>75</v>
      </c>
      <c r="B30" s="11" t="s">
        <v>76</v>
      </c>
    </row>
    <row r="31" spans="1:4" x14ac:dyDescent="0.3">
      <c r="A31" s="11" t="s">
        <v>77</v>
      </c>
      <c r="B31" s="11" t="s">
        <v>78</v>
      </c>
    </row>
    <row r="32" spans="1:4" x14ac:dyDescent="0.3">
      <c r="A32" s="11" t="s">
        <v>79</v>
      </c>
      <c r="B32" s="11" t="s">
        <v>80</v>
      </c>
    </row>
    <row r="33" spans="1:2" x14ac:dyDescent="0.3">
      <c r="A33" s="11" t="s">
        <v>81</v>
      </c>
      <c r="B33" s="11" t="s">
        <v>82</v>
      </c>
    </row>
    <row r="34" spans="1:2" x14ac:dyDescent="0.3">
      <c r="A34" s="11" t="s">
        <v>83</v>
      </c>
      <c r="B34" s="11" t="s">
        <v>84</v>
      </c>
    </row>
    <row r="35" spans="1:2" x14ac:dyDescent="0.3">
      <c r="A35" s="11" t="s">
        <v>85</v>
      </c>
      <c r="B35" s="11" t="s">
        <v>86</v>
      </c>
    </row>
    <row r="36" spans="1:2" x14ac:dyDescent="0.3">
      <c r="A36" s="11" t="s">
        <v>87</v>
      </c>
      <c r="B36" s="11" t="s">
        <v>88</v>
      </c>
    </row>
    <row r="37" spans="1:2" x14ac:dyDescent="0.3">
      <c r="A37" s="11" t="s">
        <v>89</v>
      </c>
      <c r="B37" s="11" t="s">
        <v>90</v>
      </c>
    </row>
    <row r="38" spans="1:2" x14ac:dyDescent="0.3">
      <c r="A38" s="11" t="s">
        <v>91</v>
      </c>
      <c r="B38" s="11" t="s">
        <v>92</v>
      </c>
    </row>
    <row r="39" spans="1:2" x14ac:dyDescent="0.3">
      <c r="A39" s="11" t="s">
        <v>93</v>
      </c>
      <c r="B39" s="11" t="s">
        <v>94</v>
      </c>
    </row>
    <row r="40" spans="1:2" x14ac:dyDescent="0.3">
      <c r="A40" s="11" t="s">
        <v>95</v>
      </c>
      <c r="B40" s="11" t="s">
        <v>96</v>
      </c>
    </row>
    <row r="41" spans="1:2" x14ac:dyDescent="0.3">
      <c r="A41" s="11" t="s">
        <v>97</v>
      </c>
      <c r="B41" s="11" t="s">
        <v>98</v>
      </c>
    </row>
    <row r="42" spans="1:2" x14ac:dyDescent="0.3">
      <c r="A42" s="11" t="s">
        <v>99</v>
      </c>
      <c r="B42" s="11" t="s">
        <v>100</v>
      </c>
    </row>
    <row r="43" spans="1:2" x14ac:dyDescent="0.3">
      <c r="A43" s="11" t="s">
        <v>101</v>
      </c>
      <c r="B43" s="11" t="s">
        <v>102</v>
      </c>
    </row>
    <row r="44" spans="1:2" x14ac:dyDescent="0.3">
      <c r="A44" s="11" t="s">
        <v>103</v>
      </c>
      <c r="B44" s="11" t="s">
        <v>104</v>
      </c>
    </row>
    <row r="45" spans="1:2" x14ac:dyDescent="0.3">
      <c r="A45" s="11" t="s">
        <v>105</v>
      </c>
      <c r="B45" s="11" t="s">
        <v>106</v>
      </c>
    </row>
    <row r="46" spans="1:2" x14ac:dyDescent="0.3">
      <c r="A46" s="11" t="s">
        <v>107</v>
      </c>
      <c r="B46" s="11" t="s">
        <v>108</v>
      </c>
    </row>
    <row r="47" spans="1:2" x14ac:dyDescent="0.3">
      <c r="A47" s="11" t="s">
        <v>109</v>
      </c>
      <c r="B47" s="11" t="s">
        <v>110</v>
      </c>
    </row>
    <row r="48" spans="1:2" x14ac:dyDescent="0.3">
      <c r="A48" s="11" t="s">
        <v>111</v>
      </c>
      <c r="B48" s="11" t="s">
        <v>112</v>
      </c>
    </row>
    <row r="49" spans="1:2" x14ac:dyDescent="0.3">
      <c r="A49" s="11" t="s">
        <v>113</v>
      </c>
      <c r="B49" s="11" t="s">
        <v>114</v>
      </c>
    </row>
    <row r="50" spans="1:2" x14ac:dyDescent="0.3">
      <c r="A50" s="11" t="s">
        <v>115</v>
      </c>
      <c r="B50" s="11" t="s">
        <v>116</v>
      </c>
    </row>
    <row r="51" spans="1:2" x14ac:dyDescent="0.3">
      <c r="A51" s="11" t="s">
        <v>117</v>
      </c>
      <c r="B51" s="11" t="s">
        <v>118</v>
      </c>
    </row>
    <row r="52" spans="1:2" x14ac:dyDescent="0.3">
      <c r="A52" s="11" t="s">
        <v>119</v>
      </c>
      <c r="B52" s="11" t="s">
        <v>120</v>
      </c>
    </row>
    <row r="53" spans="1:2" x14ac:dyDescent="0.3">
      <c r="A53" s="11" t="s">
        <v>121</v>
      </c>
      <c r="B53" s="11" t="s">
        <v>122</v>
      </c>
    </row>
    <row r="54" spans="1:2" x14ac:dyDescent="0.3">
      <c r="A54" s="11" t="s">
        <v>123</v>
      </c>
      <c r="B54" s="11" t="s">
        <v>124</v>
      </c>
    </row>
    <row r="55" spans="1:2" x14ac:dyDescent="0.3">
      <c r="A55" s="11" t="s">
        <v>125</v>
      </c>
      <c r="B55" s="11" t="s">
        <v>126</v>
      </c>
    </row>
    <row r="56" spans="1:2" x14ac:dyDescent="0.3">
      <c r="A56" s="11" t="s">
        <v>127</v>
      </c>
      <c r="B56" s="11" t="s">
        <v>128</v>
      </c>
    </row>
    <row r="57" spans="1:2" x14ac:dyDescent="0.3">
      <c r="A57" s="11" t="s">
        <v>129</v>
      </c>
      <c r="B57" s="11" t="s">
        <v>130</v>
      </c>
    </row>
    <row r="58" spans="1:2" x14ac:dyDescent="0.3">
      <c r="A58" s="11" t="s">
        <v>131</v>
      </c>
      <c r="B58" s="11" t="s">
        <v>132</v>
      </c>
    </row>
    <row r="59" spans="1:2" x14ac:dyDescent="0.3">
      <c r="A59" s="11" t="s">
        <v>133</v>
      </c>
      <c r="B59" s="11" t="s">
        <v>134</v>
      </c>
    </row>
    <row r="60" spans="1:2" x14ac:dyDescent="0.3">
      <c r="A60" s="11" t="s">
        <v>135</v>
      </c>
      <c r="B60" s="11" t="s">
        <v>136</v>
      </c>
    </row>
    <row r="61" spans="1:2" x14ac:dyDescent="0.3">
      <c r="A61" s="11" t="s">
        <v>137</v>
      </c>
      <c r="B61" s="11" t="s">
        <v>138</v>
      </c>
    </row>
    <row r="62" spans="1:2" x14ac:dyDescent="0.3">
      <c r="A62" s="11" t="s">
        <v>139</v>
      </c>
      <c r="B62" s="11" t="s">
        <v>140</v>
      </c>
    </row>
    <row r="63" spans="1:2" x14ac:dyDescent="0.3">
      <c r="A63" s="11" t="s">
        <v>141</v>
      </c>
      <c r="B63" s="11" t="s">
        <v>142</v>
      </c>
    </row>
    <row r="64" spans="1:2" x14ac:dyDescent="0.3">
      <c r="A64" s="11" t="s">
        <v>143</v>
      </c>
      <c r="B64" s="11" t="s">
        <v>144</v>
      </c>
    </row>
    <row r="65" spans="1:2" x14ac:dyDescent="0.3">
      <c r="A65" s="11" t="s">
        <v>145</v>
      </c>
      <c r="B65" s="11" t="s">
        <v>146</v>
      </c>
    </row>
    <row r="66" spans="1:2" x14ac:dyDescent="0.3">
      <c r="A66" s="11" t="s">
        <v>147</v>
      </c>
      <c r="B66" s="11" t="s">
        <v>148</v>
      </c>
    </row>
    <row r="67" spans="1:2" x14ac:dyDescent="0.3">
      <c r="A67" s="11" t="s">
        <v>149</v>
      </c>
      <c r="B67" s="11" t="s">
        <v>150</v>
      </c>
    </row>
    <row r="68" spans="1:2" x14ac:dyDescent="0.3">
      <c r="A68" s="11" t="s">
        <v>151</v>
      </c>
      <c r="B68" s="11" t="s">
        <v>152</v>
      </c>
    </row>
    <row r="69" spans="1:2" x14ac:dyDescent="0.3">
      <c r="A69" s="11" t="s">
        <v>153</v>
      </c>
      <c r="B69" s="11" t="s">
        <v>154</v>
      </c>
    </row>
    <row r="70" spans="1:2" x14ac:dyDescent="0.3">
      <c r="A70" s="11" t="s">
        <v>155</v>
      </c>
      <c r="B70" s="11" t="s">
        <v>156</v>
      </c>
    </row>
    <row r="71" spans="1:2" x14ac:dyDescent="0.3">
      <c r="A71" s="11" t="s">
        <v>157</v>
      </c>
      <c r="B71" s="11" t="s">
        <v>158</v>
      </c>
    </row>
    <row r="72" spans="1:2" x14ac:dyDescent="0.3">
      <c r="A72" s="11" t="s">
        <v>159</v>
      </c>
      <c r="B72" s="11" t="s">
        <v>160</v>
      </c>
    </row>
    <row r="73" spans="1:2" x14ac:dyDescent="0.3">
      <c r="A73" s="11" t="s">
        <v>161</v>
      </c>
      <c r="B73" s="11" t="s">
        <v>162</v>
      </c>
    </row>
    <row r="74" spans="1:2" x14ac:dyDescent="0.3">
      <c r="A74" s="11" t="s">
        <v>163</v>
      </c>
      <c r="B74" s="11" t="s">
        <v>164</v>
      </c>
    </row>
    <row r="75" spans="1:2" x14ac:dyDescent="0.3">
      <c r="A75" s="11" t="s">
        <v>165</v>
      </c>
      <c r="B75" s="11" t="s">
        <v>166</v>
      </c>
    </row>
    <row r="76" spans="1:2" x14ac:dyDescent="0.3">
      <c r="A76" s="11" t="s">
        <v>167</v>
      </c>
      <c r="B76" s="11" t="s">
        <v>168</v>
      </c>
    </row>
    <row r="77" spans="1:2" x14ac:dyDescent="0.3">
      <c r="A77" s="11" t="s">
        <v>169</v>
      </c>
      <c r="B77" s="11" t="s">
        <v>170</v>
      </c>
    </row>
    <row r="78" spans="1:2" x14ac:dyDescent="0.3">
      <c r="A78" s="11" t="s">
        <v>171</v>
      </c>
      <c r="B78" s="11" t="s">
        <v>172</v>
      </c>
    </row>
    <row r="79" spans="1:2" x14ac:dyDescent="0.3">
      <c r="A79" s="11" t="s">
        <v>173</v>
      </c>
      <c r="B79" s="11" t="s">
        <v>174</v>
      </c>
    </row>
    <row r="80" spans="1:2" x14ac:dyDescent="0.3">
      <c r="A80" s="11" t="s">
        <v>175</v>
      </c>
      <c r="B80" s="11" t="s">
        <v>176</v>
      </c>
    </row>
    <row r="81" spans="1:2" x14ac:dyDescent="0.3">
      <c r="A81" s="11" t="s">
        <v>177</v>
      </c>
      <c r="B81" s="11" t="s">
        <v>178</v>
      </c>
    </row>
    <row r="82" spans="1:2" x14ac:dyDescent="0.3">
      <c r="A82" s="11" t="s">
        <v>179</v>
      </c>
      <c r="B82" s="11" t="s">
        <v>180</v>
      </c>
    </row>
    <row r="83" spans="1:2" x14ac:dyDescent="0.3">
      <c r="A83" s="11" t="s">
        <v>181</v>
      </c>
      <c r="B83" s="11" t="s">
        <v>182</v>
      </c>
    </row>
    <row r="84" spans="1:2" x14ac:dyDescent="0.3">
      <c r="A84" s="11" t="s">
        <v>183</v>
      </c>
      <c r="B84" s="11" t="s">
        <v>184</v>
      </c>
    </row>
    <row r="85" spans="1:2" x14ac:dyDescent="0.3">
      <c r="A85" s="11" t="s">
        <v>185</v>
      </c>
      <c r="B85" s="11" t="s">
        <v>186</v>
      </c>
    </row>
    <row r="86" spans="1:2" x14ac:dyDescent="0.3">
      <c r="A86" s="11" t="s">
        <v>187</v>
      </c>
      <c r="B86" s="11" t="s">
        <v>188</v>
      </c>
    </row>
    <row r="87" spans="1:2" x14ac:dyDescent="0.3">
      <c r="A87" s="11" t="s">
        <v>189</v>
      </c>
      <c r="B87" s="11" t="s">
        <v>190</v>
      </c>
    </row>
    <row r="88" spans="1:2" x14ac:dyDescent="0.3">
      <c r="A88" s="11" t="s">
        <v>191</v>
      </c>
      <c r="B88" s="11" t="s">
        <v>192</v>
      </c>
    </row>
    <row r="89" spans="1:2" x14ac:dyDescent="0.3">
      <c r="A89" s="11" t="s">
        <v>193</v>
      </c>
      <c r="B89" s="11" t="s">
        <v>194</v>
      </c>
    </row>
    <row r="90" spans="1:2" x14ac:dyDescent="0.3">
      <c r="A90" s="11" t="s">
        <v>195</v>
      </c>
      <c r="B90" s="11" t="s">
        <v>196</v>
      </c>
    </row>
    <row r="91" spans="1:2" x14ac:dyDescent="0.3">
      <c r="A91" s="11" t="s">
        <v>197</v>
      </c>
      <c r="B91" s="11" t="s">
        <v>198</v>
      </c>
    </row>
    <row r="92" spans="1:2" x14ac:dyDescent="0.3">
      <c r="A92" s="11" t="s">
        <v>199</v>
      </c>
      <c r="B92" s="11" t="s">
        <v>200</v>
      </c>
    </row>
    <row r="93" spans="1:2" x14ac:dyDescent="0.3">
      <c r="A93" s="11" t="s">
        <v>201</v>
      </c>
      <c r="B93" s="11" t="s">
        <v>202</v>
      </c>
    </row>
    <row r="94" spans="1:2" x14ac:dyDescent="0.3">
      <c r="A94" s="11" t="s">
        <v>203</v>
      </c>
      <c r="B94" s="11" t="s">
        <v>204</v>
      </c>
    </row>
    <row r="95" spans="1:2" x14ac:dyDescent="0.3">
      <c r="A95" s="11" t="s">
        <v>205</v>
      </c>
      <c r="B95" s="11" t="s">
        <v>206</v>
      </c>
    </row>
    <row r="96" spans="1:2" x14ac:dyDescent="0.3">
      <c r="A96" s="11" t="s">
        <v>207</v>
      </c>
      <c r="B96" s="11" t="s">
        <v>208</v>
      </c>
    </row>
    <row r="97" spans="1:2" x14ac:dyDescent="0.3">
      <c r="A97" s="11" t="s">
        <v>209</v>
      </c>
      <c r="B97" s="11" t="s">
        <v>210</v>
      </c>
    </row>
    <row r="98" spans="1:2" x14ac:dyDescent="0.3">
      <c r="A98" s="11" t="s">
        <v>211</v>
      </c>
      <c r="B98" s="11" t="s">
        <v>212</v>
      </c>
    </row>
    <row r="99" spans="1:2" x14ac:dyDescent="0.3">
      <c r="A99" s="11" t="s">
        <v>213</v>
      </c>
      <c r="B99" s="11" t="s">
        <v>214</v>
      </c>
    </row>
    <row r="100" spans="1:2" x14ac:dyDescent="0.3">
      <c r="A100" s="11" t="s">
        <v>215</v>
      </c>
      <c r="B100" s="11" t="s">
        <v>216</v>
      </c>
    </row>
    <row r="101" spans="1:2" x14ac:dyDescent="0.3">
      <c r="A101" s="11" t="s">
        <v>217</v>
      </c>
      <c r="B101" s="11" t="s">
        <v>218</v>
      </c>
    </row>
    <row r="102" spans="1:2" x14ac:dyDescent="0.3">
      <c r="A102" s="11" t="s">
        <v>219</v>
      </c>
      <c r="B102" s="11" t="s">
        <v>220</v>
      </c>
    </row>
    <row r="103" spans="1:2" x14ac:dyDescent="0.3">
      <c r="A103" s="11" t="s">
        <v>221</v>
      </c>
      <c r="B103" s="11" t="s">
        <v>222</v>
      </c>
    </row>
    <row r="104" spans="1:2" x14ac:dyDescent="0.3">
      <c r="A104" s="11" t="s">
        <v>223</v>
      </c>
      <c r="B104" s="11" t="s">
        <v>224</v>
      </c>
    </row>
    <row r="105" spans="1:2" x14ac:dyDescent="0.3">
      <c r="A105" s="11" t="s">
        <v>225</v>
      </c>
      <c r="B105" s="11" t="s">
        <v>226</v>
      </c>
    </row>
    <row r="106" spans="1:2" x14ac:dyDescent="0.3">
      <c r="A106" s="11" t="s">
        <v>227</v>
      </c>
      <c r="B106" s="11" t="s">
        <v>228</v>
      </c>
    </row>
    <row r="107" spans="1:2" x14ac:dyDescent="0.3">
      <c r="A107" s="11" t="s">
        <v>229</v>
      </c>
      <c r="B107" s="11" t="s">
        <v>230</v>
      </c>
    </row>
    <row r="108" spans="1:2" x14ac:dyDescent="0.3">
      <c r="A108" s="11" t="s">
        <v>231</v>
      </c>
      <c r="B108" s="11" t="s">
        <v>232</v>
      </c>
    </row>
    <row r="109" spans="1:2" x14ac:dyDescent="0.3">
      <c r="A109" s="11" t="s">
        <v>233</v>
      </c>
      <c r="B109" s="11" t="s">
        <v>234</v>
      </c>
    </row>
    <row r="110" spans="1:2" x14ac:dyDescent="0.3">
      <c r="A110" s="11" t="s">
        <v>235</v>
      </c>
      <c r="B110" s="11" t="s">
        <v>236</v>
      </c>
    </row>
    <row r="111" spans="1:2" x14ac:dyDescent="0.3">
      <c r="A111" s="11" t="s">
        <v>237</v>
      </c>
      <c r="B111" s="11" t="s">
        <v>238</v>
      </c>
    </row>
    <row r="112" spans="1:2" x14ac:dyDescent="0.3">
      <c r="A112" s="11" t="s">
        <v>239</v>
      </c>
      <c r="B112" s="11" t="s">
        <v>240</v>
      </c>
    </row>
    <row r="113" spans="1:2" x14ac:dyDescent="0.3">
      <c r="A113" s="11" t="s">
        <v>241</v>
      </c>
      <c r="B113" s="11" t="s">
        <v>242</v>
      </c>
    </row>
    <row r="114" spans="1:2" x14ac:dyDescent="0.3">
      <c r="A114" s="11" t="s">
        <v>243</v>
      </c>
      <c r="B114" s="11" t="s">
        <v>244</v>
      </c>
    </row>
    <row r="115" spans="1:2" x14ac:dyDescent="0.3">
      <c r="A115" s="11" t="s">
        <v>245</v>
      </c>
      <c r="B115" s="11" t="s">
        <v>246</v>
      </c>
    </row>
    <row r="116" spans="1:2" x14ac:dyDescent="0.3">
      <c r="A116" s="11" t="s">
        <v>247</v>
      </c>
      <c r="B116" s="11" t="s">
        <v>248</v>
      </c>
    </row>
    <row r="117" spans="1:2" x14ac:dyDescent="0.3">
      <c r="A117" s="11" t="s">
        <v>249</v>
      </c>
      <c r="B117" s="11" t="s">
        <v>250</v>
      </c>
    </row>
    <row r="118" spans="1:2" x14ac:dyDescent="0.3">
      <c r="A118" s="11" t="s">
        <v>251</v>
      </c>
      <c r="B118" s="11" t="s">
        <v>252</v>
      </c>
    </row>
    <row r="119" spans="1:2" x14ac:dyDescent="0.3">
      <c r="A119" s="11" t="s">
        <v>253</v>
      </c>
      <c r="B119" s="11" t="s">
        <v>254</v>
      </c>
    </row>
    <row r="120" spans="1:2" x14ac:dyDescent="0.3">
      <c r="A120" s="11" t="s">
        <v>255</v>
      </c>
      <c r="B120" s="11" t="s">
        <v>256</v>
      </c>
    </row>
    <row r="121" spans="1:2" x14ac:dyDescent="0.3">
      <c r="A121" s="11" t="s">
        <v>257</v>
      </c>
      <c r="B121" s="11" t="s">
        <v>258</v>
      </c>
    </row>
    <row r="122" spans="1:2" x14ac:dyDescent="0.3">
      <c r="A122" s="11" t="s">
        <v>259</v>
      </c>
      <c r="B122" s="11" t="s">
        <v>260</v>
      </c>
    </row>
    <row r="123" spans="1:2" x14ac:dyDescent="0.3">
      <c r="A123" s="11" t="s">
        <v>261</v>
      </c>
      <c r="B123" s="11" t="s">
        <v>262</v>
      </c>
    </row>
    <row r="124" spans="1:2" x14ac:dyDescent="0.3">
      <c r="A124" s="11" t="s">
        <v>263</v>
      </c>
      <c r="B124" s="11" t="s">
        <v>264</v>
      </c>
    </row>
    <row r="125" spans="1:2" x14ac:dyDescent="0.3">
      <c r="A125" s="11" t="s">
        <v>265</v>
      </c>
      <c r="B125" s="11" t="s">
        <v>266</v>
      </c>
    </row>
    <row r="126" spans="1:2" x14ac:dyDescent="0.3">
      <c r="A126" s="11" t="s">
        <v>267</v>
      </c>
      <c r="B126" s="11" t="s">
        <v>268</v>
      </c>
    </row>
    <row r="127" spans="1:2" x14ac:dyDescent="0.3">
      <c r="A127" s="11" t="s">
        <v>269</v>
      </c>
      <c r="B127" s="11" t="s">
        <v>270</v>
      </c>
    </row>
    <row r="128" spans="1:2" x14ac:dyDescent="0.3">
      <c r="A128" s="11" t="s">
        <v>271</v>
      </c>
      <c r="B128" s="11" t="s">
        <v>272</v>
      </c>
    </row>
    <row r="129" spans="1:2" x14ac:dyDescent="0.3">
      <c r="A129" s="11" t="s">
        <v>273</v>
      </c>
      <c r="B129" s="11" t="s">
        <v>274</v>
      </c>
    </row>
    <row r="130" spans="1:2" x14ac:dyDescent="0.3">
      <c r="A130" s="11" t="s">
        <v>275</v>
      </c>
      <c r="B130" s="11" t="s">
        <v>276</v>
      </c>
    </row>
    <row r="131" spans="1:2" x14ac:dyDescent="0.3">
      <c r="A131" s="11" t="s">
        <v>277</v>
      </c>
      <c r="B131" s="11" t="s">
        <v>278</v>
      </c>
    </row>
    <row r="132" spans="1:2" x14ac:dyDescent="0.3">
      <c r="A132" s="11" t="s">
        <v>279</v>
      </c>
      <c r="B132" s="11" t="s">
        <v>280</v>
      </c>
    </row>
    <row r="133" spans="1:2" x14ac:dyDescent="0.3">
      <c r="A133" s="11" t="s">
        <v>281</v>
      </c>
      <c r="B133" s="11" t="s">
        <v>282</v>
      </c>
    </row>
    <row r="134" spans="1:2" x14ac:dyDescent="0.3">
      <c r="A134" s="11" t="s">
        <v>283</v>
      </c>
      <c r="B134" s="11" t="s">
        <v>284</v>
      </c>
    </row>
    <row r="135" spans="1:2" x14ac:dyDescent="0.3">
      <c r="A135" s="11" t="s">
        <v>285</v>
      </c>
      <c r="B135" s="11" t="s">
        <v>286</v>
      </c>
    </row>
    <row r="136" spans="1:2" x14ac:dyDescent="0.3">
      <c r="A136" s="11" t="s">
        <v>287</v>
      </c>
      <c r="B136" s="11" t="s">
        <v>288</v>
      </c>
    </row>
    <row r="137" spans="1:2" x14ac:dyDescent="0.3">
      <c r="A137" s="11" t="s">
        <v>289</v>
      </c>
      <c r="B137" s="11" t="s">
        <v>290</v>
      </c>
    </row>
    <row r="138" spans="1:2" x14ac:dyDescent="0.3">
      <c r="A138" s="11" t="s">
        <v>291</v>
      </c>
      <c r="B138" s="11" t="s">
        <v>292</v>
      </c>
    </row>
    <row r="139" spans="1:2" x14ac:dyDescent="0.3">
      <c r="A139" s="11" t="s">
        <v>293</v>
      </c>
      <c r="B139" s="11" t="s">
        <v>294</v>
      </c>
    </row>
    <row r="140" spans="1:2" x14ac:dyDescent="0.3">
      <c r="A140" s="11" t="s">
        <v>295</v>
      </c>
      <c r="B140" s="11" t="s">
        <v>296</v>
      </c>
    </row>
    <row r="141" spans="1:2" x14ac:dyDescent="0.3">
      <c r="A141" s="11" t="s">
        <v>297</v>
      </c>
      <c r="B141" s="11" t="s">
        <v>298</v>
      </c>
    </row>
    <row r="142" spans="1:2" x14ac:dyDescent="0.3">
      <c r="A142" s="11" t="s">
        <v>299</v>
      </c>
      <c r="B142" s="11" t="s">
        <v>300</v>
      </c>
    </row>
    <row r="143" spans="1:2" x14ac:dyDescent="0.3">
      <c r="A143" s="11" t="s">
        <v>301</v>
      </c>
      <c r="B143" s="11" t="s">
        <v>302</v>
      </c>
    </row>
    <row r="144" spans="1:2" x14ac:dyDescent="0.3">
      <c r="A144" s="11" t="s">
        <v>303</v>
      </c>
      <c r="B144" s="11" t="s">
        <v>304</v>
      </c>
    </row>
    <row r="145" spans="1:2" x14ac:dyDescent="0.3">
      <c r="A145" s="11" t="s">
        <v>305</v>
      </c>
      <c r="B145" s="11" t="s">
        <v>306</v>
      </c>
    </row>
    <row r="146" spans="1:2" x14ac:dyDescent="0.3">
      <c r="A146" s="11" t="s">
        <v>307</v>
      </c>
      <c r="B146" s="11" t="s">
        <v>308</v>
      </c>
    </row>
    <row r="147" spans="1:2" x14ac:dyDescent="0.3">
      <c r="A147" s="11" t="s">
        <v>309</v>
      </c>
      <c r="B147" s="11" t="s">
        <v>310</v>
      </c>
    </row>
    <row r="148" spans="1:2" x14ac:dyDescent="0.3">
      <c r="A148" s="11" t="s">
        <v>311</v>
      </c>
      <c r="B148" s="11" t="s">
        <v>312</v>
      </c>
    </row>
    <row r="149" spans="1:2" x14ac:dyDescent="0.3">
      <c r="A149" s="11" t="s">
        <v>313</v>
      </c>
      <c r="B149" s="11" t="s">
        <v>314</v>
      </c>
    </row>
    <row r="150" spans="1:2" x14ac:dyDescent="0.3">
      <c r="A150" s="11" t="s">
        <v>315</v>
      </c>
      <c r="B150" s="11" t="s">
        <v>316</v>
      </c>
    </row>
    <row r="151" spans="1:2" x14ac:dyDescent="0.3">
      <c r="A151" s="11" t="s">
        <v>317</v>
      </c>
      <c r="B151" s="11" t="s">
        <v>318</v>
      </c>
    </row>
    <row r="152" spans="1:2" x14ac:dyDescent="0.3">
      <c r="A152" s="11" t="s">
        <v>319</v>
      </c>
      <c r="B152" s="11" t="s">
        <v>320</v>
      </c>
    </row>
    <row r="153" spans="1:2" x14ac:dyDescent="0.3">
      <c r="A153" s="11" t="s">
        <v>321</v>
      </c>
      <c r="B153" s="11" t="s">
        <v>322</v>
      </c>
    </row>
    <row r="154" spans="1:2" x14ac:dyDescent="0.3">
      <c r="A154" s="11" t="s">
        <v>323</v>
      </c>
      <c r="B154" s="11" t="s">
        <v>324</v>
      </c>
    </row>
    <row r="155" spans="1:2" x14ac:dyDescent="0.3">
      <c r="A155" s="11" t="s">
        <v>325</v>
      </c>
      <c r="B155" s="11" t="s">
        <v>326</v>
      </c>
    </row>
    <row r="156" spans="1:2" x14ac:dyDescent="0.3">
      <c r="A156" s="11" t="s">
        <v>327</v>
      </c>
      <c r="B156" s="11" t="s">
        <v>328</v>
      </c>
    </row>
    <row r="157" spans="1:2" x14ac:dyDescent="0.3">
      <c r="A157" s="11" t="s">
        <v>329</v>
      </c>
      <c r="B157" s="11" t="s">
        <v>330</v>
      </c>
    </row>
    <row r="158" spans="1:2" x14ac:dyDescent="0.3">
      <c r="A158" s="11" t="s">
        <v>331</v>
      </c>
      <c r="B158" s="11" t="s">
        <v>332</v>
      </c>
    </row>
    <row r="159" spans="1:2" x14ac:dyDescent="0.3">
      <c r="A159" s="11" t="s">
        <v>333</v>
      </c>
      <c r="B159" s="11" t="s">
        <v>334</v>
      </c>
    </row>
    <row r="160" spans="1:2" x14ac:dyDescent="0.3">
      <c r="A160" s="11" t="s">
        <v>335</v>
      </c>
      <c r="B160" s="11" t="s">
        <v>336</v>
      </c>
    </row>
    <row r="161" spans="1:2" x14ac:dyDescent="0.3">
      <c r="A161" s="11" t="s">
        <v>337</v>
      </c>
      <c r="B161" s="11" t="s">
        <v>338</v>
      </c>
    </row>
    <row r="162" spans="1:2" x14ac:dyDescent="0.3">
      <c r="A162" s="11" t="s">
        <v>339</v>
      </c>
      <c r="B162" s="11" t="s">
        <v>340</v>
      </c>
    </row>
    <row r="163" spans="1:2" x14ac:dyDescent="0.3">
      <c r="A163" s="11" t="s">
        <v>341</v>
      </c>
      <c r="B163" s="11" t="s">
        <v>342</v>
      </c>
    </row>
    <row r="164" spans="1:2" x14ac:dyDescent="0.3">
      <c r="A164" s="11" t="s">
        <v>343</v>
      </c>
      <c r="B164" s="11" t="s">
        <v>344</v>
      </c>
    </row>
    <row r="165" spans="1:2" x14ac:dyDescent="0.3">
      <c r="A165" s="11" t="s">
        <v>345</v>
      </c>
      <c r="B165" s="11" t="s">
        <v>346</v>
      </c>
    </row>
    <row r="166" spans="1:2" x14ac:dyDescent="0.3">
      <c r="A166" s="11" t="s">
        <v>347</v>
      </c>
      <c r="B166" s="11" t="s">
        <v>348</v>
      </c>
    </row>
    <row r="167" spans="1:2" x14ac:dyDescent="0.3">
      <c r="A167" s="11" t="s">
        <v>349</v>
      </c>
      <c r="B167" s="11" t="s">
        <v>350</v>
      </c>
    </row>
    <row r="168" spans="1:2" x14ac:dyDescent="0.3">
      <c r="A168" s="11" t="s">
        <v>351</v>
      </c>
      <c r="B168" s="11" t="s">
        <v>352</v>
      </c>
    </row>
    <row r="169" spans="1:2" x14ac:dyDescent="0.3">
      <c r="A169" s="11" t="s">
        <v>353</v>
      </c>
      <c r="B169" s="11" t="s">
        <v>354</v>
      </c>
    </row>
    <row r="170" spans="1:2" x14ac:dyDescent="0.3">
      <c r="A170" s="11" t="s">
        <v>355</v>
      </c>
      <c r="B170" s="11" t="s">
        <v>356</v>
      </c>
    </row>
    <row r="171" spans="1:2" x14ac:dyDescent="0.3">
      <c r="A171" s="11" t="s">
        <v>357</v>
      </c>
      <c r="B171" s="11" t="s">
        <v>358</v>
      </c>
    </row>
    <row r="172" spans="1:2" x14ac:dyDescent="0.3">
      <c r="A172" s="11" t="s">
        <v>359</v>
      </c>
      <c r="B172" s="11" t="s">
        <v>360</v>
      </c>
    </row>
    <row r="173" spans="1:2" x14ac:dyDescent="0.3">
      <c r="A173" s="11" t="s">
        <v>361</v>
      </c>
      <c r="B173" s="11" t="s">
        <v>362</v>
      </c>
    </row>
    <row r="174" spans="1:2" x14ac:dyDescent="0.3">
      <c r="A174" s="11" t="s">
        <v>363</v>
      </c>
      <c r="B174" s="11" t="s">
        <v>364</v>
      </c>
    </row>
    <row r="175" spans="1:2" x14ac:dyDescent="0.3">
      <c r="A175" s="11" t="s">
        <v>365</v>
      </c>
      <c r="B175" s="11" t="s">
        <v>366</v>
      </c>
    </row>
    <row r="176" spans="1:2" x14ac:dyDescent="0.3">
      <c r="A176" s="11" t="s">
        <v>367</v>
      </c>
      <c r="B176" s="11" t="s">
        <v>368</v>
      </c>
    </row>
    <row r="177" spans="1:2" x14ac:dyDescent="0.3">
      <c r="A177" s="11" t="s">
        <v>369</v>
      </c>
      <c r="B177" s="11" t="s">
        <v>370</v>
      </c>
    </row>
    <row r="178" spans="1:2" x14ac:dyDescent="0.3">
      <c r="A178" s="11" t="s">
        <v>371</v>
      </c>
      <c r="B178" s="11" t="s">
        <v>372</v>
      </c>
    </row>
    <row r="179" spans="1:2" x14ac:dyDescent="0.3">
      <c r="A179" s="11" t="s">
        <v>373</v>
      </c>
      <c r="B179" s="11" t="s">
        <v>374</v>
      </c>
    </row>
    <row r="180" spans="1:2" x14ac:dyDescent="0.3">
      <c r="A180" s="11" t="s">
        <v>375</v>
      </c>
      <c r="B180" s="11" t="s">
        <v>376</v>
      </c>
    </row>
    <row r="181" spans="1:2" x14ac:dyDescent="0.3">
      <c r="A181" s="11" t="s">
        <v>377</v>
      </c>
      <c r="B181" s="11" t="s">
        <v>378</v>
      </c>
    </row>
    <row r="182" spans="1:2" x14ac:dyDescent="0.3">
      <c r="A182" s="11" t="s">
        <v>379</v>
      </c>
      <c r="B182" s="11" t="s">
        <v>380</v>
      </c>
    </row>
    <row r="183" spans="1:2" x14ac:dyDescent="0.3">
      <c r="A183" s="11" t="s">
        <v>381</v>
      </c>
      <c r="B183" s="11" t="s">
        <v>382</v>
      </c>
    </row>
    <row r="184" spans="1:2" x14ac:dyDescent="0.3">
      <c r="A184" s="11" t="s">
        <v>383</v>
      </c>
      <c r="B184" s="11" t="s">
        <v>384</v>
      </c>
    </row>
    <row r="185" spans="1:2" x14ac:dyDescent="0.3">
      <c r="A185" s="11" t="s">
        <v>385</v>
      </c>
      <c r="B185" s="11" t="s">
        <v>386</v>
      </c>
    </row>
    <row r="186" spans="1:2" x14ac:dyDescent="0.3">
      <c r="A186" s="11" t="s">
        <v>387</v>
      </c>
      <c r="B186" s="11" t="s">
        <v>388</v>
      </c>
    </row>
    <row r="187" spans="1:2" x14ac:dyDescent="0.3">
      <c r="A187" s="11" t="s">
        <v>389</v>
      </c>
      <c r="B187" s="11" t="s">
        <v>390</v>
      </c>
    </row>
    <row r="188" spans="1:2" x14ac:dyDescent="0.3">
      <c r="A188" s="11" t="s">
        <v>391</v>
      </c>
      <c r="B188" s="11" t="s">
        <v>392</v>
      </c>
    </row>
    <row r="189" spans="1:2" x14ac:dyDescent="0.3">
      <c r="A189" s="11" t="s">
        <v>393</v>
      </c>
      <c r="B189" s="11" t="s">
        <v>394</v>
      </c>
    </row>
    <row r="190" spans="1:2" x14ac:dyDescent="0.3">
      <c r="A190" s="11" t="s">
        <v>395</v>
      </c>
      <c r="B190" s="11" t="s">
        <v>396</v>
      </c>
    </row>
    <row r="191" spans="1:2" x14ac:dyDescent="0.3">
      <c r="A191" s="11" t="s">
        <v>397</v>
      </c>
      <c r="B191" s="11" t="s">
        <v>398</v>
      </c>
    </row>
    <row r="192" spans="1:2" x14ac:dyDescent="0.3">
      <c r="A192" s="11" t="s">
        <v>399</v>
      </c>
      <c r="B192" s="11" t="s">
        <v>400</v>
      </c>
    </row>
    <row r="193" spans="1:2" x14ac:dyDescent="0.3">
      <c r="A193" s="11" t="s">
        <v>401</v>
      </c>
      <c r="B193" s="11" t="s">
        <v>402</v>
      </c>
    </row>
    <row r="194" spans="1:2" x14ac:dyDescent="0.3">
      <c r="A194" s="11" t="s">
        <v>403</v>
      </c>
      <c r="B194" s="11" t="s">
        <v>404</v>
      </c>
    </row>
    <row r="195" spans="1:2" x14ac:dyDescent="0.3">
      <c r="A195" s="11" t="s">
        <v>405</v>
      </c>
      <c r="B195" s="11" t="s">
        <v>406</v>
      </c>
    </row>
    <row r="196" spans="1:2" x14ac:dyDescent="0.3">
      <c r="A196" s="11" t="s">
        <v>407</v>
      </c>
      <c r="B196" s="11" t="s">
        <v>408</v>
      </c>
    </row>
    <row r="197" spans="1:2" x14ac:dyDescent="0.3">
      <c r="A197" s="11" t="s">
        <v>409</v>
      </c>
      <c r="B197" s="11" t="s">
        <v>410</v>
      </c>
    </row>
    <row r="198" spans="1:2" x14ac:dyDescent="0.3">
      <c r="A198" s="11" t="s">
        <v>411</v>
      </c>
      <c r="B198" s="11" t="s">
        <v>412</v>
      </c>
    </row>
    <row r="199" spans="1:2" x14ac:dyDescent="0.3">
      <c r="A199" s="11" t="s">
        <v>413</v>
      </c>
      <c r="B199" s="11" t="s">
        <v>414</v>
      </c>
    </row>
    <row r="200" spans="1:2" x14ac:dyDescent="0.3">
      <c r="A200" s="11" t="s">
        <v>415</v>
      </c>
      <c r="B200" s="11" t="s">
        <v>416</v>
      </c>
    </row>
    <row r="201" spans="1:2" x14ac:dyDescent="0.3">
      <c r="A201" s="11" t="s">
        <v>417</v>
      </c>
      <c r="B201" s="11" t="s">
        <v>418</v>
      </c>
    </row>
    <row r="202" spans="1:2" x14ac:dyDescent="0.3">
      <c r="A202" s="11" t="s">
        <v>419</v>
      </c>
      <c r="B202" s="11" t="s">
        <v>420</v>
      </c>
    </row>
    <row r="203" spans="1:2" x14ac:dyDescent="0.3">
      <c r="A203" s="11" t="s">
        <v>421</v>
      </c>
      <c r="B203" s="11" t="s">
        <v>422</v>
      </c>
    </row>
    <row r="204" spans="1:2" x14ac:dyDescent="0.3">
      <c r="A204" s="11" t="s">
        <v>423</v>
      </c>
      <c r="B204" s="11" t="s">
        <v>424</v>
      </c>
    </row>
    <row r="205" spans="1:2" x14ac:dyDescent="0.3">
      <c r="A205" s="11" t="s">
        <v>425</v>
      </c>
      <c r="B205" s="11" t="s">
        <v>426</v>
      </c>
    </row>
    <row r="206" spans="1:2" x14ac:dyDescent="0.3">
      <c r="A206" s="11" t="s">
        <v>427</v>
      </c>
      <c r="B206" s="11" t="s">
        <v>428</v>
      </c>
    </row>
    <row r="207" spans="1:2" x14ac:dyDescent="0.3">
      <c r="A207" s="11" t="s">
        <v>429</v>
      </c>
      <c r="B207" s="11" t="s">
        <v>430</v>
      </c>
    </row>
    <row r="208" spans="1:2" x14ac:dyDescent="0.3">
      <c r="A208" s="11" t="s">
        <v>431</v>
      </c>
      <c r="B208" s="11" t="s">
        <v>432</v>
      </c>
    </row>
    <row r="209" spans="1:2" x14ac:dyDescent="0.3">
      <c r="A209" s="11" t="s">
        <v>433</v>
      </c>
      <c r="B209" s="11" t="s">
        <v>434</v>
      </c>
    </row>
    <row r="210" spans="1:2" x14ac:dyDescent="0.3">
      <c r="A210" s="11" t="s">
        <v>435</v>
      </c>
      <c r="B210" s="11" t="s">
        <v>436</v>
      </c>
    </row>
    <row r="211" spans="1:2" x14ac:dyDescent="0.3">
      <c r="A211" s="11" t="s">
        <v>437</v>
      </c>
      <c r="B211" s="11" t="s">
        <v>438</v>
      </c>
    </row>
    <row r="212" spans="1:2" x14ac:dyDescent="0.3">
      <c r="A212" s="11" t="s">
        <v>439</v>
      </c>
      <c r="B212" s="11" t="s">
        <v>440</v>
      </c>
    </row>
    <row r="213" spans="1:2" x14ac:dyDescent="0.3">
      <c r="A213" s="11" t="s">
        <v>441</v>
      </c>
      <c r="B213" s="11" t="s">
        <v>442</v>
      </c>
    </row>
    <row r="214" spans="1:2" x14ac:dyDescent="0.3">
      <c r="A214" s="11" t="s">
        <v>443</v>
      </c>
      <c r="B214" s="11" t="s">
        <v>444</v>
      </c>
    </row>
    <row r="215" spans="1:2" x14ac:dyDescent="0.3">
      <c r="A215" s="11" t="s">
        <v>445</v>
      </c>
      <c r="B215" s="11" t="s">
        <v>446</v>
      </c>
    </row>
    <row r="216" spans="1:2" x14ac:dyDescent="0.3">
      <c r="A216" s="11" t="s">
        <v>447</v>
      </c>
      <c r="B216" s="11" t="s">
        <v>448</v>
      </c>
    </row>
    <row r="217" spans="1:2" x14ac:dyDescent="0.3">
      <c r="A217" s="11" t="s">
        <v>449</v>
      </c>
      <c r="B217" s="11" t="s">
        <v>450</v>
      </c>
    </row>
    <row r="218" spans="1:2" x14ac:dyDescent="0.3">
      <c r="A218" s="11" t="s">
        <v>451</v>
      </c>
      <c r="B218" s="11" t="s">
        <v>452</v>
      </c>
    </row>
    <row r="219" spans="1:2" x14ac:dyDescent="0.3">
      <c r="A219" s="11" t="s">
        <v>453</v>
      </c>
      <c r="B219" s="11" t="s">
        <v>454</v>
      </c>
    </row>
    <row r="220" spans="1:2" x14ac:dyDescent="0.3">
      <c r="A220" s="11" t="s">
        <v>455</v>
      </c>
      <c r="B220" s="11" t="s">
        <v>456</v>
      </c>
    </row>
    <row r="221" spans="1:2" x14ac:dyDescent="0.3">
      <c r="A221" s="11" t="s">
        <v>457</v>
      </c>
      <c r="B221" s="11" t="s">
        <v>458</v>
      </c>
    </row>
    <row r="222" spans="1:2" x14ac:dyDescent="0.3">
      <c r="A222" s="11" t="s">
        <v>459</v>
      </c>
      <c r="B222" s="11" t="s">
        <v>460</v>
      </c>
    </row>
    <row r="223" spans="1:2" x14ac:dyDescent="0.3">
      <c r="A223" s="11" t="s">
        <v>461</v>
      </c>
      <c r="B223" s="11" t="s">
        <v>462</v>
      </c>
    </row>
    <row r="224" spans="1:2" x14ac:dyDescent="0.3">
      <c r="A224" s="11" t="s">
        <v>463</v>
      </c>
      <c r="B224" s="11" t="s">
        <v>464</v>
      </c>
    </row>
    <row r="225" spans="1:2" x14ac:dyDescent="0.3">
      <c r="A225" s="11" t="s">
        <v>465</v>
      </c>
      <c r="B225" s="11" t="s">
        <v>466</v>
      </c>
    </row>
    <row r="226" spans="1:2" x14ac:dyDescent="0.3">
      <c r="A226" s="11" t="s">
        <v>467</v>
      </c>
      <c r="B226" s="11" t="s">
        <v>468</v>
      </c>
    </row>
    <row r="227" spans="1:2" x14ac:dyDescent="0.3">
      <c r="A227" s="11" t="s">
        <v>469</v>
      </c>
      <c r="B227" s="11" t="s">
        <v>470</v>
      </c>
    </row>
    <row r="228" spans="1:2" x14ac:dyDescent="0.3">
      <c r="A228" s="11" t="s">
        <v>471</v>
      </c>
      <c r="B228" s="11" t="s">
        <v>472</v>
      </c>
    </row>
    <row r="229" spans="1:2" x14ac:dyDescent="0.3">
      <c r="A229" s="11" t="s">
        <v>473</v>
      </c>
      <c r="B229" s="11" t="s">
        <v>474</v>
      </c>
    </row>
    <row r="230" spans="1:2" x14ac:dyDescent="0.3">
      <c r="A230" s="11" t="s">
        <v>475</v>
      </c>
      <c r="B230" s="11" t="s">
        <v>476</v>
      </c>
    </row>
    <row r="231" spans="1:2" x14ac:dyDescent="0.3">
      <c r="A231" s="11" t="s">
        <v>477</v>
      </c>
      <c r="B231" s="11" t="s">
        <v>478</v>
      </c>
    </row>
    <row r="232" spans="1:2" x14ac:dyDescent="0.3">
      <c r="A232" s="11" t="s">
        <v>479</v>
      </c>
      <c r="B232" s="11" t="s">
        <v>480</v>
      </c>
    </row>
    <row r="233" spans="1:2" x14ac:dyDescent="0.3">
      <c r="A233" s="11" t="s">
        <v>481</v>
      </c>
      <c r="B233" s="11" t="s">
        <v>482</v>
      </c>
    </row>
    <row r="234" spans="1:2" x14ac:dyDescent="0.3">
      <c r="A234" s="11" t="s">
        <v>483</v>
      </c>
      <c r="B234" s="11" t="s">
        <v>484</v>
      </c>
    </row>
    <row r="235" spans="1:2" x14ac:dyDescent="0.3">
      <c r="A235" s="11" t="s">
        <v>485</v>
      </c>
      <c r="B235" s="11" t="s">
        <v>486</v>
      </c>
    </row>
    <row r="236" spans="1:2" x14ac:dyDescent="0.3">
      <c r="A236" s="11" t="s">
        <v>487</v>
      </c>
      <c r="B236" s="11" t="s">
        <v>488</v>
      </c>
    </row>
    <row r="237" spans="1:2" x14ac:dyDescent="0.3">
      <c r="A237" s="11" t="s">
        <v>489</v>
      </c>
      <c r="B237" s="11" t="s">
        <v>490</v>
      </c>
    </row>
    <row r="238" spans="1:2" x14ac:dyDescent="0.3">
      <c r="A238" s="11" t="s">
        <v>491</v>
      </c>
      <c r="B238" s="11" t="s">
        <v>492</v>
      </c>
    </row>
    <row r="239" spans="1:2" x14ac:dyDescent="0.3">
      <c r="A239" s="11" t="s">
        <v>493</v>
      </c>
      <c r="B239" s="11" t="s">
        <v>328</v>
      </c>
    </row>
    <row r="240" spans="1:2" x14ac:dyDescent="0.3">
      <c r="A240" s="11" t="s">
        <v>494</v>
      </c>
      <c r="B240" s="11" t="s">
        <v>495</v>
      </c>
    </row>
    <row r="241" spans="1:2" x14ac:dyDescent="0.3">
      <c r="A241" s="11" t="s">
        <v>496</v>
      </c>
      <c r="B241" s="11" t="s">
        <v>497</v>
      </c>
    </row>
    <row r="242" spans="1:2" x14ac:dyDescent="0.3">
      <c r="A242" s="11" t="s">
        <v>498</v>
      </c>
      <c r="B242" s="11" t="s">
        <v>499</v>
      </c>
    </row>
    <row r="243" spans="1:2" x14ac:dyDescent="0.3">
      <c r="A243" s="11" t="s">
        <v>500</v>
      </c>
      <c r="B243" s="11" t="s">
        <v>501</v>
      </c>
    </row>
    <row r="244" spans="1:2" x14ac:dyDescent="0.3">
      <c r="A244" s="11" t="s">
        <v>502</v>
      </c>
      <c r="B244" s="11" t="s">
        <v>503</v>
      </c>
    </row>
    <row r="245" spans="1:2" x14ac:dyDescent="0.3">
      <c r="A245" s="11" t="s">
        <v>504</v>
      </c>
      <c r="B245" s="11" t="s">
        <v>505</v>
      </c>
    </row>
    <row r="246" spans="1:2" x14ac:dyDescent="0.3">
      <c r="A246" s="11" t="s">
        <v>506</v>
      </c>
      <c r="B246" s="11" t="s">
        <v>507</v>
      </c>
    </row>
    <row r="247" spans="1:2" x14ac:dyDescent="0.3">
      <c r="A247" s="11" t="s">
        <v>508</v>
      </c>
      <c r="B247" s="11" t="s">
        <v>509</v>
      </c>
    </row>
    <row r="248" spans="1:2" x14ac:dyDescent="0.3">
      <c r="A248" s="11" t="s">
        <v>510</v>
      </c>
      <c r="B248" s="11" t="s">
        <v>511</v>
      </c>
    </row>
    <row r="249" spans="1:2" x14ac:dyDescent="0.3">
      <c r="A249" s="11" t="s">
        <v>512</v>
      </c>
      <c r="B249" s="11" t="s">
        <v>513</v>
      </c>
    </row>
    <row r="250" spans="1:2" x14ac:dyDescent="0.3">
      <c r="A250" s="11" t="s">
        <v>514</v>
      </c>
      <c r="B250" s="11" t="s">
        <v>515</v>
      </c>
    </row>
    <row r="251" spans="1:2" x14ac:dyDescent="0.3">
      <c r="A251" s="11" t="s">
        <v>516</v>
      </c>
      <c r="B251" s="11" t="s">
        <v>517</v>
      </c>
    </row>
    <row r="252" spans="1:2" x14ac:dyDescent="0.3">
      <c r="A252" s="11" t="s">
        <v>518</v>
      </c>
      <c r="B252" s="11" t="s">
        <v>519</v>
      </c>
    </row>
    <row r="253" spans="1:2" x14ac:dyDescent="0.3">
      <c r="A253" s="11" t="s">
        <v>520</v>
      </c>
      <c r="B253" s="11" t="s">
        <v>521</v>
      </c>
    </row>
    <row r="254" spans="1:2" x14ac:dyDescent="0.3">
      <c r="A254" s="11" t="s">
        <v>522</v>
      </c>
      <c r="B254" s="11" t="s">
        <v>523</v>
      </c>
    </row>
    <row r="255" spans="1:2" x14ac:dyDescent="0.3">
      <c r="A255" s="11" t="s">
        <v>524</v>
      </c>
      <c r="B255" s="11" t="s">
        <v>525</v>
      </c>
    </row>
    <row r="256" spans="1:2" x14ac:dyDescent="0.3">
      <c r="A256" s="11" t="s">
        <v>526</v>
      </c>
      <c r="B256" s="11" t="s">
        <v>527</v>
      </c>
    </row>
    <row r="257" spans="1:2" x14ac:dyDescent="0.3">
      <c r="A257" s="11" t="s">
        <v>528</v>
      </c>
      <c r="B257" s="11" t="s">
        <v>529</v>
      </c>
    </row>
    <row r="258" spans="1:2" x14ac:dyDescent="0.3">
      <c r="A258" s="11" t="s">
        <v>530</v>
      </c>
      <c r="B258" s="11" t="s">
        <v>531</v>
      </c>
    </row>
    <row r="259" spans="1:2" x14ac:dyDescent="0.3">
      <c r="A259" s="11" t="s">
        <v>532</v>
      </c>
      <c r="B259" s="11" t="s">
        <v>533</v>
      </c>
    </row>
    <row r="260" spans="1:2" x14ac:dyDescent="0.3">
      <c r="A260" s="11" t="s">
        <v>534</v>
      </c>
      <c r="B260" s="11" t="s">
        <v>535</v>
      </c>
    </row>
    <row r="261" spans="1:2" x14ac:dyDescent="0.3">
      <c r="A261" s="11" t="s">
        <v>536</v>
      </c>
      <c r="B261" s="11" t="s">
        <v>537</v>
      </c>
    </row>
    <row r="262" spans="1:2" x14ac:dyDescent="0.3">
      <c r="A262" s="11" t="s">
        <v>538</v>
      </c>
      <c r="B262" s="11" t="s">
        <v>539</v>
      </c>
    </row>
    <row r="263" spans="1:2" x14ac:dyDescent="0.3">
      <c r="A263" s="11" t="s">
        <v>540</v>
      </c>
      <c r="B263" s="11" t="s">
        <v>541</v>
      </c>
    </row>
    <row r="264" spans="1:2" x14ac:dyDescent="0.3">
      <c r="A264" s="11" t="s">
        <v>542</v>
      </c>
      <c r="B264" s="11" t="s">
        <v>543</v>
      </c>
    </row>
    <row r="265" spans="1:2" x14ac:dyDescent="0.3">
      <c r="A265" s="11" t="s">
        <v>544</v>
      </c>
      <c r="B265" s="11" t="s">
        <v>545</v>
      </c>
    </row>
    <row r="266" spans="1:2" x14ac:dyDescent="0.3">
      <c r="A266" s="11" t="s">
        <v>546</v>
      </c>
      <c r="B266" s="11" t="s">
        <v>535</v>
      </c>
    </row>
    <row r="267" spans="1:2" x14ac:dyDescent="0.3">
      <c r="A267" s="11" t="s">
        <v>547</v>
      </c>
      <c r="B267" s="11" t="s">
        <v>548</v>
      </c>
    </row>
    <row r="268" spans="1:2" x14ac:dyDescent="0.3">
      <c r="A268" s="11" t="s">
        <v>549</v>
      </c>
      <c r="B268" s="11" t="s">
        <v>537</v>
      </c>
    </row>
    <row r="269" spans="1:2" x14ac:dyDescent="0.3">
      <c r="A269" s="11" t="s">
        <v>550</v>
      </c>
      <c r="B269" s="11" t="s">
        <v>551</v>
      </c>
    </row>
    <row r="270" spans="1:2" x14ac:dyDescent="0.3">
      <c r="A270" s="11" t="s">
        <v>552</v>
      </c>
      <c r="B270" s="11" t="s">
        <v>553</v>
      </c>
    </row>
    <row r="271" spans="1:2" x14ac:dyDescent="0.3">
      <c r="A271" s="11" t="s">
        <v>554</v>
      </c>
      <c r="B271" s="11" t="s">
        <v>555</v>
      </c>
    </row>
    <row r="272" spans="1:2" x14ac:dyDescent="0.3">
      <c r="A272" s="11" t="s">
        <v>556</v>
      </c>
      <c r="B272" s="11" t="s">
        <v>557</v>
      </c>
    </row>
    <row r="273" spans="1:2" x14ac:dyDescent="0.3">
      <c r="A273" s="11" t="s">
        <v>558</v>
      </c>
      <c r="B273" s="11" t="s">
        <v>559</v>
      </c>
    </row>
    <row r="274" spans="1:2" x14ac:dyDescent="0.3">
      <c r="A274" s="11" t="s">
        <v>560</v>
      </c>
      <c r="B274" s="11" t="s">
        <v>561</v>
      </c>
    </row>
    <row r="275" spans="1:2" x14ac:dyDescent="0.3">
      <c r="A275" s="11" t="s">
        <v>562</v>
      </c>
      <c r="B275" s="11" t="s">
        <v>563</v>
      </c>
    </row>
    <row r="276" spans="1:2" x14ac:dyDescent="0.3">
      <c r="A276" s="11" t="s">
        <v>564</v>
      </c>
      <c r="B276" s="11" t="s">
        <v>565</v>
      </c>
    </row>
    <row r="277" spans="1:2" x14ac:dyDescent="0.3">
      <c r="A277" s="11" t="s">
        <v>566</v>
      </c>
      <c r="B277" s="11" t="s">
        <v>567</v>
      </c>
    </row>
    <row r="278" spans="1:2" x14ac:dyDescent="0.3">
      <c r="A278" s="11" t="s">
        <v>568</v>
      </c>
      <c r="B278" s="11" t="s">
        <v>569</v>
      </c>
    </row>
    <row r="279" spans="1:2" x14ac:dyDescent="0.3">
      <c r="A279" s="11" t="s">
        <v>570</v>
      </c>
      <c r="B279" s="11" t="s">
        <v>571</v>
      </c>
    </row>
    <row r="280" spans="1:2" x14ac:dyDescent="0.3">
      <c r="A280" s="11" t="s">
        <v>572</v>
      </c>
      <c r="B280" s="11" t="s">
        <v>573</v>
      </c>
    </row>
    <row r="281" spans="1:2" x14ac:dyDescent="0.3">
      <c r="A281" s="11" t="s">
        <v>574</v>
      </c>
      <c r="B281" s="11" t="s">
        <v>575</v>
      </c>
    </row>
    <row r="282" spans="1:2" x14ac:dyDescent="0.3">
      <c r="A282" s="11" t="s">
        <v>576</v>
      </c>
      <c r="B282" s="11" t="s">
        <v>577</v>
      </c>
    </row>
    <row r="283" spans="1:2" x14ac:dyDescent="0.3">
      <c r="A283" s="11" t="s">
        <v>578</v>
      </c>
      <c r="B283" s="11" t="s">
        <v>579</v>
      </c>
    </row>
    <row r="284" spans="1:2" x14ac:dyDescent="0.3">
      <c r="A284" s="11" t="s">
        <v>580</v>
      </c>
      <c r="B284" s="11" t="s">
        <v>581</v>
      </c>
    </row>
    <row r="285" spans="1:2" x14ac:dyDescent="0.3">
      <c r="A285" s="11" t="s">
        <v>582</v>
      </c>
      <c r="B285" s="11" t="s">
        <v>583</v>
      </c>
    </row>
    <row r="286" spans="1:2" x14ac:dyDescent="0.3">
      <c r="A286" s="11" t="s">
        <v>584</v>
      </c>
      <c r="B286" s="11" t="s">
        <v>56</v>
      </c>
    </row>
    <row r="287" spans="1:2" x14ac:dyDescent="0.3">
      <c r="A287" s="11" t="s">
        <v>585</v>
      </c>
      <c r="B287" s="11" t="s">
        <v>586</v>
      </c>
    </row>
    <row r="288" spans="1:2" x14ac:dyDescent="0.3">
      <c r="A288" s="11" t="s">
        <v>587</v>
      </c>
      <c r="B288" s="11" t="s">
        <v>588</v>
      </c>
    </row>
    <row r="289" spans="1:2" x14ac:dyDescent="0.3">
      <c r="A289" s="11" t="s">
        <v>589</v>
      </c>
      <c r="B289" s="11" t="s">
        <v>590</v>
      </c>
    </row>
    <row r="290" spans="1:2" x14ac:dyDescent="0.3">
      <c r="A290" s="11" t="s">
        <v>591</v>
      </c>
      <c r="B290" s="11" t="s">
        <v>592</v>
      </c>
    </row>
    <row r="291" spans="1:2" x14ac:dyDescent="0.3">
      <c r="A291" s="11" t="s">
        <v>593</v>
      </c>
      <c r="B291" s="11" t="s">
        <v>594</v>
      </c>
    </row>
    <row r="292" spans="1:2" x14ac:dyDescent="0.3">
      <c r="A292" s="11" t="s">
        <v>595</v>
      </c>
      <c r="B292" s="11" t="s">
        <v>501</v>
      </c>
    </row>
    <row r="293" spans="1:2" x14ac:dyDescent="0.3">
      <c r="A293" s="11" t="s">
        <v>596</v>
      </c>
      <c r="B293" s="11" t="s">
        <v>597</v>
      </c>
    </row>
    <row r="294" spans="1:2" x14ac:dyDescent="0.3">
      <c r="A294" s="11" t="s">
        <v>598</v>
      </c>
      <c r="B294" s="11" t="s">
        <v>599</v>
      </c>
    </row>
    <row r="295" spans="1:2" x14ac:dyDescent="0.3">
      <c r="A295" s="11" t="s">
        <v>600</v>
      </c>
      <c r="B295" s="11" t="s">
        <v>601</v>
      </c>
    </row>
    <row r="296" spans="1:2" x14ac:dyDescent="0.3">
      <c r="A296" s="11" t="s">
        <v>602</v>
      </c>
      <c r="B296" s="11" t="s">
        <v>603</v>
      </c>
    </row>
    <row r="297" spans="1:2" x14ac:dyDescent="0.3">
      <c r="A297" s="11" t="s">
        <v>604</v>
      </c>
      <c r="B297" s="11" t="s">
        <v>605</v>
      </c>
    </row>
    <row r="298" spans="1:2" x14ac:dyDescent="0.3">
      <c r="A298" s="11" t="s">
        <v>606</v>
      </c>
      <c r="B298" s="11" t="s">
        <v>607</v>
      </c>
    </row>
    <row r="299" spans="1:2" x14ac:dyDescent="0.3">
      <c r="A299" s="11" t="s">
        <v>608</v>
      </c>
      <c r="B299" s="11" t="s">
        <v>609</v>
      </c>
    </row>
    <row r="300" spans="1:2" x14ac:dyDescent="0.3">
      <c r="A300" s="11" t="s">
        <v>610</v>
      </c>
      <c r="B300" s="11" t="s">
        <v>611</v>
      </c>
    </row>
    <row r="301" spans="1:2" x14ac:dyDescent="0.3">
      <c r="A301" s="11" t="s">
        <v>612</v>
      </c>
      <c r="B301" s="11" t="s">
        <v>613</v>
      </c>
    </row>
    <row r="302" spans="1:2" x14ac:dyDescent="0.3">
      <c r="A302" s="11" t="s">
        <v>614</v>
      </c>
      <c r="B302" s="11" t="s">
        <v>615</v>
      </c>
    </row>
    <row r="303" spans="1:2" x14ac:dyDescent="0.3">
      <c r="A303" s="11" t="s">
        <v>616</v>
      </c>
      <c r="B303" s="11" t="s">
        <v>617</v>
      </c>
    </row>
    <row r="304" spans="1:2" x14ac:dyDescent="0.3">
      <c r="A304" s="11" t="s">
        <v>618</v>
      </c>
      <c r="B304" s="11" t="s">
        <v>619</v>
      </c>
    </row>
    <row r="305" spans="1:2" x14ac:dyDescent="0.3">
      <c r="A305" s="11" t="s">
        <v>620</v>
      </c>
      <c r="B305" s="11" t="s">
        <v>621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Vst.H.</vt:lpstr>
      <vt:lpstr>Poh.účtu</vt:lpstr>
      <vt:lpstr>St.skladu</vt:lpstr>
      <vt:lpstr>Saldo</vt:lpstr>
      <vt:lpstr>Odběratelé</vt:lpstr>
      <vt:lpstr>Zást.znaky</vt:lpstr>
      <vt:lpstr>Prod.zboží</vt:lpstr>
      <vt:lpstr>Zaměstnanci</vt:lpstr>
      <vt:lpstr>Pomocný list</vt:lpstr>
      <vt:lpstr>OSNOVA</vt:lpstr>
      <vt:lpstr>ROK</vt:lpstr>
      <vt:lpstr>SKLADY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Křížová Marta</dc:creator>
  <cp:lastModifiedBy>Křížová Marta</cp:lastModifiedBy>
  <dcterms:created xsi:type="dcterms:W3CDTF">2018-07-04T11:25:02Z</dcterms:created>
  <dcterms:modified xsi:type="dcterms:W3CDTF">2018-07-18T12:55:33Z</dcterms:modified>
</cp:coreProperties>
</file>